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родничая\Фінансовий план\Звіти про виконання ФП\"/>
    </mc:Choice>
  </mc:AlternateContent>
  <xr:revisionPtr revIDLastSave="0" documentId="13_ncr:1_{2F1D6B7E-58EC-47B6-80B5-793ADE71BD5B}" xr6:coauthVersionLast="45" xr6:coauthVersionMax="45" xr10:uidLastSave="{00000000-0000-0000-0000-000000000000}"/>
  <bookViews>
    <workbookView xWindow="-120" yWindow="-120" windowWidth="29040" windowHeight="15840" xr2:uid="{0D5F22D8-3CF8-41F6-901C-CE8B51DC3203}"/>
  </bookViews>
  <sheets>
    <sheet name="9 місяців 2023" sheetId="3" r:id="rId1"/>
    <sheet name="1 півр.2023 рік" sheetId="2" r:id="rId2"/>
    <sheet name="1 кв.2023 рік" sheetId="1" r:id="rId3"/>
  </sheets>
  <definedNames>
    <definedName name="_xlnm.Print_Area" localSheetId="2">'1 кв.2023 рік'!$A$1:$I$104</definedName>
    <definedName name="_xlnm.Print_Area" localSheetId="1">'1 півр.2023 рік'!$A$1:$I$104</definedName>
    <definedName name="_xlnm.Print_Area" localSheetId="0">'9 місяців 2023'!$A$1:$I$104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3" l="1"/>
  <c r="I93" i="3" l="1"/>
  <c r="H93" i="3"/>
  <c r="I88" i="3"/>
  <c r="H88" i="3"/>
  <c r="G87" i="3"/>
  <c r="I87" i="3" s="1"/>
  <c r="E87" i="3"/>
  <c r="I83" i="3"/>
  <c r="H83" i="3"/>
  <c r="I82" i="3"/>
  <c r="H82" i="3"/>
  <c r="D78" i="3"/>
  <c r="I80" i="3"/>
  <c r="H80" i="3"/>
  <c r="I79" i="3"/>
  <c r="H79" i="3"/>
  <c r="H73" i="3"/>
  <c r="I72" i="3"/>
  <c r="H72" i="3"/>
  <c r="H71" i="3"/>
  <c r="I68" i="3"/>
  <c r="H68" i="3"/>
  <c r="H67" i="3"/>
  <c r="H87" i="3" l="1"/>
  <c r="E32" i="3" l="1"/>
  <c r="E21" i="3"/>
  <c r="E64" i="3"/>
  <c r="G46" i="3" l="1"/>
  <c r="G42" i="3"/>
  <c r="G52" i="3" s="1"/>
  <c r="G33" i="3"/>
  <c r="G21" i="3"/>
  <c r="I22" i="3" l="1"/>
  <c r="F48" i="2"/>
  <c r="F48" i="3"/>
  <c r="F45" i="3"/>
  <c r="F51" i="2"/>
  <c r="F33" i="3"/>
  <c r="F51" i="3" s="1"/>
  <c r="F55" i="3" l="1"/>
  <c r="F78" i="2"/>
  <c r="F21" i="3"/>
  <c r="F63" i="3"/>
  <c r="F62" i="3"/>
  <c r="F61" i="3"/>
  <c r="F60" i="3"/>
  <c r="F59" i="3"/>
  <c r="F35" i="3"/>
  <c r="F29" i="3"/>
  <c r="F38" i="3"/>
  <c r="F36" i="3"/>
  <c r="F32" i="3"/>
  <c r="F19" i="3"/>
  <c r="F17" i="3"/>
  <c r="G96" i="3" l="1"/>
  <c r="F96" i="3"/>
  <c r="E96" i="3"/>
  <c r="G95" i="3"/>
  <c r="F95" i="3"/>
  <c r="H94" i="3"/>
  <c r="E95" i="3"/>
  <c r="G81" i="3"/>
  <c r="H81" i="3" s="1"/>
  <c r="F81" i="3"/>
  <c r="E81" i="3"/>
  <c r="G78" i="3"/>
  <c r="F78" i="3"/>
  <c r="I78" i="3" s="1"/>
  <c r="E78" i="3"/>
  <c r="H77" i="3"/>
  <c r="G74" i="3"/>
  <c r="H74" i="3" s="1"/>
  <c r="F74" i="3"/>
  <c r="E74" i="3"/>
  <c r="G70" i="3"/>
  <c r="G66" i="3" s="1"/>
  <c r="F70" i="3"/>
  <c r="F66" i="3" s="1"/>
  <c r="E70" i="3"/>
  <c r="E66" i="3" s="1"/>
  <c r="G64" i="3"/>
  <c r="I63" i="3"/>
  <c r="I62" i="3"/>
  <c r="I61" i="3"/>
  <c r="I60" i="3"/>
  <c r="I59" i="3"/>
  <c r="G49" i="3"/>
  <c r="H49" i="3" s="1"/>
  <c r="E49" i="3"/>
  <c r="H46" i="3"/>
  <c r="E46" i="3"/>
  <c r="I42" i="3"/>
  <c r="E42" i="3"/>
  <c r="I38" i="3"/>
  <c r="I36" i="3"/>
  <c r="F42" i="3"/>
  <c r="E33" i="3"/>
  <c r="E52" i="3" s="1"/>
  <c r="E56" i="3" s="1"/>
  <c r="G32" i="3"/>
  <c r="I29" i="3"/>
  <c r="H28" i="3"/>
  <c r="H22" i="3"/>
  <c r="I21" i="3"/>
  <c r="I19" i="3"/>
  <c r="H19" i="3"/>
  <c r="I17" i="3"/>
  <c r="H17" i="3"/>
  <c r="I95" i="3" l="1"/>
  <c r="I96" i="3"/>
  <c r="I81" i="3"/>
  <c r="H78" i="3"/>
  <c r="H21" i="3"/>
  <c r="H48" i="3"/>
  <c r="I66" i="3"/>
  <c r="H66" i="3"/>
  <c r="H35" i="3"/>
  <c r="H38" i="3"/>
  <c r="H42" i="3"/>
  <c r="H60" i="3"/>
  <c r="H62" i="3"/>
  <c r="H70" i="3"/>
  <c r="I32" i="3"/>
  <c r="H33" i="3"/>
  <c r="I35" i="3"/>
  <c r="F64" i="3"/>
  <c r="I64" i="3" s="1"/>
  <c r="I70" i="3"/>
  <c r="H45" i="3"/>
  <c r="H29" i="3"/>
  <c r="H36" i="3"/>
  <c r="H59" i="3"/>
  <c r="H61" i="3"/>
  <c r="H63" i="3"/>
  <c r="H95" i="3"/>
  <c r="H96" i="3"/>
  <c r="I96" i="2"/>
  <c r="G96" i="2"/>
  <c r="F96" i="2"/>
  <c r="E96" i="2"/>
  <c r="H94" i="2"/>
  <c r="H95" i="2"/>
  <c r="I88" i="2"/>
  <c r="G87" i="2"/>
  <c r="E87" i="2"/>
  <c r="H64" i="3" l="1"/>
  <c r="H32" i="3"/>
  <c r="H52" i="3"/>
  <c r="G56" i="3"/>
  <c r="H56" i="3" s="1"/>
  <c r="H55" i="3"/>
  <c r="H51" i="3"/>
  <c r="I33" i="3"/>
  <c r="G64" i="2"/>
  <c r="G42" i="2"/>
  <c r="G32" i="2"/>
  <c r="G21" i="2"/>
  <c r="G49" i="2" s="1"/>
  <c r="F63" i="2"/>
  <c r="F62" i="2"/>
  <c r="F61" i="2"/>
  <c r="F60" i="2"/>
  <c r="F59" i="2"/>
  <c r="F38" i="2"/>
  <c r="F36" i="2"/>
  <c r="F35" i="2"/>
  <c r="F29" i="2"/>
  <c r="F19" i="2"/>
  <c r="F17" i="2"/>
  <c r="G33" i="2" l="1"/>
  <c r="G52" i="2" s="1"/>
  <c r="G56" i="2" s="1"/>
  <c r="G46" i="2"/>
  <c r="E32" i="2"/>
  <c r="E33" i="2"/>
  <c r="D96" i="2" l="1"/>
  <c r="D95" i="2"/>
  <c r="D81" i="2"/>
  <c r="D78" i="2"/>
  <c r="D74" i="2"/>
  <c r="D70" i="2"/>
  <c r="D66" i="2"/>
  <c r="D64" i="2"/>
  <c r="D42" i="2"/>
  <c r="D32" i="2"/>
  <c r="D21" i="2"/>
  <c r="D49" i="2" s="1"/>
  <c r="D33" i="2" l="1"/>
  <c r="D52" i="2" s="1"/>
  <c r="D56" i="2" s="1"/>
  <c r="D46" i="2"/>
  <c r="G95" i="2" l="1"/>
  <c r="F95" i="2"/>
  <c r="E95" i="2"/>
  <c r="I93" i="2"/>
  <c r="H93" i="2"/>
  <c r="H88" i="2"/>
  <c r="I87" i="2"/>
  <c r="H87" i="2"/>
  <c r="I83" i="2"/>
  <c r="H83" i="2"/>
  <c r="I82" i="2"/>
  <c r="H82" i="2"/>
  <c r="G81" i="2"/>
  <c r="F81" i="2"/>
  <c r="E81" i="2"/>
  <c r="I80" i="2"/>
  <c r="H80" i="2"/>
  <c r="I79" i="2"/>
  <c r="H79" i="2"/>
  <c r="G78" i="2"/>
  <c r="I78" i="2" s="1"/>
  <c r="E78" i="2"/>
  <c r="H77" i="2"/>
  <c r="G74" i="2"/>
  <c r="F74" i="2"/>
  <c r="E74" i="2"/>
  <c r="H73" i="2"/>
  <c r="I72" i="2"/>
  <c r="H72" i="2"/>
  <c r="H71" i="2"/>
  <c r="I70" i="2"/>
  <c r="H70" i="2"/>
  <c r="G70" i="2"/>
  <c r="F70" i="2"/>
  <c r="E70" i="2"/>
  <c r="I68" i="2"/>
  <c r="H68" i="2"/>
  <c r="H67" i="2"/>
  <c r="G66" i="2"/>
  <c r="F66" i="2"/>
  <c r="E66" i="2"/>
  <c r="F64" i="2"/>
  <c r="E64" i="2"/>
  <c r="I63" i="2"/>
  <c r="H63" i="2"/>
  <c r="I62" i="2"/>
  <c r="H62" i="2"/>
  <c r="I61" i="2"/>
  <c r="H61" i="2"/>
  <c r="I60" i="2"/>
  <c r="H60" i="2"/>
  <c r="I59" i="2"/>
  <c r="H59" i="2"/>
  <c r="I42" i="2"/>
  <c r="F42" i="2"/>
  <c r="H42" i="2" s="1"/>
  <c r="E42" i="2"/>
  <c r="I38" i="2"/>
  <c r="H38" i="2"/>
  <c r="I36" i="2"/>
  <c r="H36" i="2"/>
  <c r="I35" i="2"/>
  <c r="H35" i="2"/>
  <c r="F32" i="2"/>
  <c r="H32" i="2" s="1"/>
  <c r="I29" i="2"/>
  <c r="H29" i="2"/>
  <c r="H28" i="2"/>
  <c r="H22" i="2"/>
  <c r="H49" i="2"/>
  <c r="F21" i="2"/>
  <c r="E21" i="2"/>
  <c r="E49" i="2" s="1"/>
  <c r="I19" i="2"/>
  <c r="H19" i="2"/>
  <c r="I17" i="2"/>
  <c r="H17" i="2"/>
  <c r="I95" i="2" l="1"/>
  <c r="H96" i="2"/>
  <c r="H81" i="2"/>
  <c r="H74" i="2"/>
  <c r="H66" i="2"/>
  <c r="I64" i="2"/>
  <c r="H48" i="2"/>
  <c r="I32" i="2"/>
  <c r="F45" i="2"/>
  <c r="H45" i="2" s="1"/>
  <c r="F33" i="2"/>
  <c r="E52" i="2"/>
  <c r="E56" i="2" s="1"/>
  <c r="H21" i="2"/>
  <c r="H64" i="2"/>
  <c r="I81" i="2"/>
  <c r="E46" i="2"/>
  <c r="I66" i="2"/>
  <c r="H78" i="2"/>
  <c r="I21" i="2"/>
  <c r="H46" i="2"/>
  <c r="I93" i="1"/>
  <c r="H17" i="1"/>
  <c r="H93" i="1"/>
  <c r="H80" i="1"/>
  <c r="H79" i="1"/>
  <c r="H78" i="1"/>
  <c r="H51" i="2" l="1"/>
  <c r="F55" i="2"/>
  <c r="H55" i="2" s="1"/>
  <c r="H33" i="2"/>
  <c r="I33" i="2"/>
  <c r="H59" i="1"/>
  <c r="F32" i="1"/>
  <c r="H56" i="2" l="1"/>
  <c r="H52" i="2"/>
  <c r="G64" i="1"/>
  <c r="H56" i="1"/>
  <c r="G56" i="1"/>
  <c r="H52" i="1"/>
  <c r="H49" i="1"/>
  <c r="H46" i="1"/>
  <c r="H38" i="1"/>
  <c r="H36" i="1"/>
  <c r="H35" i="1"/>
  <c r="H32" i="1"/>
  <c r="H28" i="1"/>
  <c r="H29" i="1"/>
  <c r="H22" i="1"/>
  <c r="H19" i="1"/>
  <c r="G49" i="1"/>
  <c r="G52" i="1"/>
  <c r="E52" i="1"/>
  <c r="E49" i="1"/>
  <c r="G46" i="1"/>
  <c r="E46" i="1"/>
  <c r="G33" i="1"/>
  <c r="E33" i="1"/>
  <c r="G21" i="1"/>
  <c r="D96" i="1"/>
  <c r="D95" i="1"/>
  <c r="D81" i="1"/>
  <c r="D78" i="1"/>
  <c r="D74" i="1"/>
  <c r="D70" i="1"/>
  <c r="D66" i="1" s="1"/>
  <c r="D64" i="1"/>
  <c r="D48" i="1"/>
  <c r="D45" i="1"/>
  <c r="D42" i="1"/>
  <c r="D33" i="1"/>
  <c r="D51" i="1" s="1"/>
  <c r="D55" i="1" s="1"/>
  <c r="D32" i="1"/>
  <c r="D21" i="1"/>
  <c r="G96" i="1"/>
  <c r="F96" i="1"/>
  <c r="E96" i="1"/>
  <c r="G95" i="1"/>
  <c r="F95" i="1"/>
  <c r="E95" i="1"/>
  <c r="H88" i="1"/>
  <c r="I87" i="1"/>
  <c r="H87" i="1"/>
  <c r="I83" i="1"/>
  <c r="H83" i="1"/>
  <c r="I82" i="1"/>
  <c r="H82" i="1"/>
  <c r="G81" i="1"/>
  <c r="F81" i="1"/>
  <c r="E81" i="1"/>
  <c r="I80" i="1"/>
  <c r="I79" i="1"/>
  <c r="G78" i="1"/>
  <c r="F78" i="1"/>
  <c r="I78" i="1" s="1"/>
  <c r="E78" i="1"/>
  <c r="H77" i="1"/>
  <c r="G74" i="1"/>
  <c r="H74" i="1" s="1"/>
  <c r="F74" i="1"/>
  <c r="E74" i="1"/>
  <c r="H73" i="1"/>
  <c r="I72" i="1"/>
  <c r="H72" i="1"/>
  <c r="H71" i="1"/>
  <c r="G70" i="1"/>
  <c r="F70" i="1"/>
  <c r="F66" i="1" s="1"/>
  <c r="E70" i="1"/>
  <c r="E66" i="1" s="1"/>
  <c r="I68" i="1"/>
  <c r="H68" i="1"/>
  <c r="H67" i="1"/>
  <c r="H64" i="1"/>
  <c r="F64" i="1"/>
  <c r="I64" i="1" s="1"/>
  <c r="E64" i="1"/>
  <c r="I63" i="1"/>
  <c r="H63" i="1"/>
  <c r="I62" i="1"/>
  <c r="H62" i="1"/>
  <c r="I61" i="1"/>
  <c r="H61" i="1"/>
  <c r="I60" i="1"/>
  <c r="H60" i="1"/>
  <c r="I59" i="1"/>
  <c r="G42" i="1"/>
  <c r="F42" i="1"/>
  <c r="F48" i="1" s="1"/>
  <c r="H48" i="1" s="1"/>
  <c r="E42" i="1"/>
  <c r="I38" i="1"/>
  <c r="I36" i="1"/>
  <c r="I35" i="1"/>
  <c r="F33" i="1"/>
  <c r="G32" i="1"/>
  <c r="I32" i="1" s="1"/>
  <c r="E32" i="1"/>
  <c r="I29" i="1"/>
  <c r="F21" i="1"/>
  <c r="F45" i="1" s="1"/>
  <c r="H45" i="1" s="1"/>
  <c r="E21" i="1"/>
  <c r="I19" i="1"/>
  <c r="I17" i="1"/>
  <c r="I95" i="1" l="1"/>
  <c r="I81" i="1"/>
  <c r="I70" i="1"/>
  <c r="F51" i="1"/>
  <c r="H51" i="1" s="1"/>
  <c r="I42" i="1"/>
  <c r="H42" i="1"/>
  <c r="H21" i="1"/>
  <c r="H33" i="1"/>
  <c r="E56" i="1"/>
  <c r="I21" i="1"/>
  <c r="I33" i="1"/>
  <c r="F55" i="1"/>
  <c r="H55" i="1" s="1"/>
  <c r="H81" i="1"/>
  <c r="G66" i="1"/>
  <c r="H95" i="1"/>
  <c r="H96" i="1"/>
  <c r="H70" i="1"/>
  <c r="H66" i="1" l="1"/>
  <c r="I66" i="1"/>
</calcChain>
</file>

<file path=xl/sharedStrings.xml><?xml version="1.0" encoding="utf-8"?>
<sst xmlns="http://schemas.openxmlformats.org/spreadsheetml/2006/main" count="362" uniqueCount="115">
  <si>
    <t>КОДИ</t>
  </si>
  <si>
    <r>
      <rPr>
        <sz val="10"/>
        <rFont val="Times New Roman"/>
        <family val="1"/>
      </rPr>
      <t>Рік</t>
    </r>
  </si>
  <si>
    <t>Підприємство - Комунальне підприємство теплозабезпечення</t>
  </si>
  <si>
    <t>за ЄДРПОУ</t>
  </si>
  <si>
    <r>
      <rPr>
        <sz val="10"/>
        <rFont val="Times New Roman"/>
        <family val="1"/>
      </rPr>
      <t>Орган управління</t>
    </r>
  </si>
  <si>
    <r>
      <rPr>
        <sz val="10"/>
        <rFont val="Times New Roman"/>
        <family val="1"/>
      </rPr>
      <t>за СПОДУ</t>
    </r>
  </si>
  <si>
    <r>
      <rPr>
        <sz val="10"/>
        <rFont val="Times New Roman"/>
        <family val="1"/>
      </rPr>
      <t>Галузь</t>
    </r>
  </si>
  <si>
    <r>
      <rPr>
        <sz val="10"/>
        <rFont val="Times New Roman"/>
        <family val="1"/>
      </rPr>
      <t>за ЗКГНГ</t>
    </r>
  </si>
  <si>
    <r>
      <rPr>
        <sz val="10"/>
        <rFont val="Times New Roman"/>
        <family val="1"/>
      </rPr>
      <t>Вид економічної діяльності</t>
    </r>
  </si>
  <si>
    <r>
      <rPr>
        <sz val="10"/>
        <rFont val="Times New Roman"/>
        <family val="1"/>
      </rPr>
      <t>за КВЕД</t>
    </r>
  </si>
  <si>
    <t>35.30</t>
  </si>
  <si>
    <t>Місцезнаходження - м. Коростень, вул. Шевченка, 8-а</t>
  </si>
  <si>
    <t>Прізвище та ініціали керівника - Баранівська Т.М.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</si>
  <si>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r>
      <rPr>
        <sz val="10"/>
        <rFont val="Times New Roman"/>
        <family val="1"/>
      </rPr>
      <t>Одиниці виміру: тис. гривень</t>
    </r>
  </si>
  <si>
    <r>
      <rPr>
        <sz val="10"/>
        <rFont val="Times New Roman"/>
        <family val="1"/>
      </rPr>
      <t>Показники</t>
    </r>
  </si>
  <si>
    <r>
      <rPr>
        <sz val="10"/>
        <rFont val="Times New Roman"/>
        <family val="1"/>
      </rPr>
      <t>Код рядка</t>
    </r>
  </si>
  <si>
    <t>Факт наростаючим підсумком з початку року</t>
  </si>
  <si>
    <r>
      <rPr>
        <sz val="10"/>
        <rFont val="Times New Roman"/>
        <family val="1"/>
      </rPr>
      <t>Звітний період (рік)</t>
    </r>
  </si>
  <si>
    <r>
      <rPr>
        <sz val="10"/>
        <rFont val="Times New Roman"/>
        <family val="1"/>
      </rPr>
      <t xml:space="preserve">минулий
</t>
    </r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</si>
  <si>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 xml:space="preserve">поточний
</t>
    </r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</si>
  <si>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>План</t>
    </r>
  </si>
  <si>
    <r>
      <rPr>
        <sz val="10"/>
        <rFont val="Times New Roman"/>
        <family val="1"/>
      </rPr>
      <t>Факт</t>
    </r>
  </si>
  <si>
    <t>Відхилення   (+,-)</t>
  </si>
  <si>
    <t>Виконання    ( %)</t>
  </si>
  <si>
    <r>
      <rPr>
        <b/>
        <sz val="10"/>
        <rFont val="Times New Roman"/>
        <family val="1"/>
      </rPr>
      <t>І. Формування прибутку підприємства</t>
    </r>
  </si>
  <si>
    <r>
      <rPr>
        <b/>
        <sz val="10"/>
        <rFont val="Times New Roman"/>
        <family val="1"/>
      </rPr>
      <t>Доходи</t>
    </r>
  </si>
  <si>
    <r>
      <rPr>
        <sz val="10"/>
        <rFont val="Times New Roman"/>
        <family val="1"/>
      </rPr>
      <t xml:space="preserve">Дохід (виручка) від реалізації продукції
</t>
    </r>
    <r>
      <rPr>
        <sz val="10"/>
        <rFont val="Times New Roman"/>
        <family val="1"/>
      </rPr>
      <t>(товарів, робіт, послуг)</t>
    </r>
  </si>
  <si>
    <r>
      <rPr>
        <sz val="10"/>
        <rFont val="Times New Roman"/>
        <family val="1"/>
      </rPr>
      <t>в т.ч. за рахунок бюджетних коштів</t>
    </r>
  </si>
  <si>
    <r>
      <rPr>
        <sz val="10"/>
        <rFont val="Times New Roman"/>
        <family val="1"/>
      </rPr>
      <t>Податок на додану вартість</t>
    </r>
  </si>
  <si>
    <r>
      <rPr>
        <sz val="10"/>
        <rFont val="Times New Roman"/>
        <family val="1"/>
      </rPr>
      <t>Інші вирахування з доходу</t>
    </r>
  </si>
  <si>
    <r>
      <rPr>
        <b/>
        <sz val="10"/>
        <rFont val="Times New Roman"/>
        <family val="1"/>
      </rPr>
      <t>Чистий дохід (виручка) від реалізації продукції (товарів, робіт, послуг)</t>
    </r>
  </si>
  <si>
    <r>
      <rPr>
        <sz val="10"/>
        <rFont val="Times New Roman"/>
        <family val="1"/>
      </rPr>
      <t>Інші операційні доходи,</t>
    </r>
  </si>
  <si>
    <r>
      <rPr>
        <sz val="10"/>
        <rFont val="Times New Roman"/>
        <family val="1"/>
      </rPr>
      <t>у тому числі:</t>
    </r>
  </si>
  <si>
    <r>
      <rPr>
        <sz val="10"/>
        <rFont val="Times New Roman"/>
        <family val="1"/>
      </rPr>
      <t>дохід від операційної оренди активів</t>
    </r>
  </si>
  <si>
    <r>
      <rPr>
        <sz val="10"/>
        <rFont val="Times New Roman"/>
        <family val="1"/>
      </rPr>
      <t>одержані гранти та субсидії</t>
    </r>
  </si>
  <si>
    <r>
      <rPr>
        <sz val="10"/>
        <rFont val="Times New Roman"/>
        <family val="1"/>
      </rPr>
      <t xml:space="preserve">дохід від реалізації необоротних активів,
</t>
    </r>
    <r>
      <rPr>
        <sz val="10"/>
        <rFont val="Times New Roman"/>
        <family val="1"/>
      </rPr>
      <t>утримуваних для продажу</t>
    </r>
  </si>
  <si>
    <r>
      <rPr>
        <sz val="10"/>
        <rFont val="Times New Roman"/>
        <family val="1"/>
      </rPr>
      <t>Дохід від участі в капіталі</t>
    </r>
  </si>
  <si>
    <r>
      <rPr>
        <sz val="10"/>
        <rFont val="Times New Roman"/>
        <family val="1"/>
      </rPr>
      <t>Інші фінансові доходи</t>
    </r>
  </si>
  <si>
    <r>
      <rPr>
        <sz val="10"/>
        <rFont val="Times New Roman"/>
        <family val="1"/>
      </rPr>
      <t>Інші доходи</t>
    </r>
  </si>
  <si>
    <t>дохід від реалізації фінансових інвестицій</t>
  </si>
  <si>
    <r>
      <rPr>
        <sz val="10"/>
        <rFont val="Times New Roman"/>
        <family val="1"/>
      </rPr>
      <t>дохід від безоплатно одержаних активів</t>
    </r>
  </si>
  <si>
    <r>
      <rPr>
        <b/>
        <sz val="10"/>
        <rFont val="Times New Roman"/>
        <family val="1"/>
      </rPr>
      <t>Усього доходів</t>
    </r>
  </si>
  <si>
    <r>
      <rPr>
        <b/>
        <sz val="10"/>
        <rFont val="Times New Roman"/>
        <family val="1"/>
      </rPr>
      <t>Витрати</t>
    </r>
  </si>
  <si>
    <r>
      <rPr>
        <sz val="10"/>
        <rFont val="Times New Roman"/>
        <family val="1"/>
      </rPr>
      <t xml:space="preserve">Собівартість реалізованої продукції
</t>
    </r>
    <r>
      <rPr>
        <sz val="10"/>
        <rFont val="Times New Roman"/>
        <family val="1"/>
      </rPr>
      <t>(товарів, робіт і послуг)</t>
    </r>
  </si>
  <si>
    <r>
      <rPr>
        <sz val="10"/>
        <rFont val="Times New Roman"/>
        <family val="1"/>
      </rPr>
      <t>Адміністративні витрати</t>
    </r>
  </si>
  <si>
    <r>
      <rPr>
        <sz val="10"/>
        <rFont val="Times New Roman"/>
        <family val="1"/>
      </rPr>
      <t>Витрати на збут</t>
    </r>
  </si>
  <si>
    <r>
      <rPr>
        <sz val="10"/>
        <rFont val="Times New Roman"/>
        <family val="1"/>
      </rPr>
      <t>Інші операційні витрати</t>
    </r>
  </si>
  <si>
    <r>
      <rPr>
        <sz val="10"/>
        <rFont val="Times New Roman"/>
        <family val="1"/>
      </rPr>
      <t>Фінансові витрати</t>
    </r>
  </si>
  <si>
    <r>
      <rPr>
        <sz val="10"/>
        <rFont val="Times New Roman"/>
        <family val="1"/>
      </rPr>
      <t>Витрати від участі в капіталі</t>
    </r>
  </si>
  <si>
    <r>
      <rPr>
        <sz val="10"/>
        <rFont val="Times New Roman"/>
        <family val="1"/>
      </rPr>
      <t>Інші витрати</t>
    </r>
  </si>
  <si>
    <r>
      <rPr>
        <b/>
        <sz val="10"/>
        <rFont val="Times New Roman"/>
        <family val="1"/>
      </rPr>
      <t>Усього витрати</t>
    </r>
  </si>
  <si>
    <r>
      <rPr>
        <b/>
        <sz val="10"/>
        <rFont val="Times New Roman"/>
        <family val="1"/>
      </rPr>
      <t>Фінансові результати діяльності:</t>
    </r>
  </si>
  <si>
    <r>
      <rPr>
        <sz val="10"/>
        <rFont val="Times New Roman"/>
        <family val="1"/>
      </rPr>
      <t>Валовий прибуток (збиток):</t>
    </r>
  </si>
  <si>
    <r>
      <rPr>
        <sz val="10"/>
        <rFont val="Times New Roman"/>
        <family val="1"/>
      </rPr>
      <t>прибуток</t>
    </r>
  </si>
  <si>
    <r>
      <rPr>
        <sz val="10"/>
        <rFont val="Times New Roman"/>
        <family val="1"/>
      </rPr>
      <t>збиток</t>
    </r>
  </si>
  <si>
    <t>Фінансові результати від операційної діяльності</t>
  </si>
  <si>
    <r>
      <rPr>
        <sz val="10"/>
        <rFont val="Times New Roman"/>
        <family val="1"/>
      </rPr>
      <t xml:space="preserve">Фінансові результати від звичайної
</t>
    </r>
    <r>
      <rPr>
        <sz val="10"/>
        <rFont val="Times New Roman"/>
        <family val="1"/>
      </rPr>
      <t>діяльності до оподаткування:</t>
    </r>
  </si>
  <si>
    <t>Податок на прибуток від звичайної діяльності</t>
  </si>
  <si>
    <r>
      <rPr>
        <sz val="10"/>
        <rFont val="Times New Roman"/>
        <family val="1"/>
      </rPr>
      <t>Чистий прибуток (збиток), у тому числі:</t>
    </r>
  </si>
  <si>
    <t>Відрахування частини прибутку до бюджету</t>
  </si>
  <si>
    <r>
      <rPr>
        <b/>
        <sz val="10"/>
        <rFont val="Times New Roman"/>
        <family val="1"/>
      </rPr>
      <t>II. Елементи операційних витрат (разом)</t>
    </r>
  </si>
  <si>
    <r>
      <rPr>
        <sz val="10"/>
        <rFont val="Times New Roman"/>
        <family val="1"/>
      </rPr>
      <t>Матеріальні затрати</t>
    </r>
  </si>
  <si>
    <r>
      <rPr>
        <sz val="10"/>
        <rFont val="Times New Roman"/>
        <family val="1"/>
      </rPr>
      <t>Витрати на оплату праці</t>
    </r>
  </si>
  <si>
    <r>
      <rPr>
        <sz val="10"/>
        <rFont val="Times New Roman"/>
        <family val="1"/>
      </rPr>
      <t>Відрахування на соціальні заходи</t>
    </r>
  </si>
  <si>
    <r>
      <rPr>
        <sz val="10"/>
        <rFont val="Times New Roman"/>
        <family val="1"/>
      </rPr>
      <t>Амортизація</t>
    </r>
  </si>
  <si>
    <r>
      <rPr>
        <sz val="10"/>
        <rFont val="Times New Roman"/>
        <family val="1"/>
      </rPr>
      <t>Разом (сума рядків з 240 по 280)</t>
    </r>
  </si>
  <si>
    <r>
      <rPr>
        <b/>
        <sz val="10"/>
        <rFont val="Times New Roman"/>
        <family val="1"/>
      </rPr>
      <t>ІІІ. Обов’язкові платежі підприємства до бюджету та державних цільових фондів</t>
    </r>
  </si>
  <si>
    <t>Сплата поточних податків та обов’язкових платежів до державного бюджету, у тому числі:</t>
  </si>
  <si>
    <r>
      <rPr>
        <sz val="10"/>
        <rFont val="Times New Roman"/>
        <family val="1"/>
      </rPr>
      <t>податок на прибуток</t>
    </r>
  </si>
  <si>
    <r>
      <rPr>
        <sz val="10"/>
        <rFont val="Times New Roman"/>
        <family val="1"/>
      </rPr>
      <t xml:space="preserve">ПДВ, що підлягає сплаті до бюджету за
</t>
    </r>
    <r>
      <rPr>
        <sz val="10"/>
        <rFont val="Times New Roman"/>
        <family val="1"/>
      </rPr>
      <t>підсумками звітного періоду</t>
    </r>
  </si>
  <si>
    <r>
      <rPr>
        <sz val="10"/>
        <rFont val="Times New Roman"/>
        <family val="1"/>
      </rPr>
      <t xml:space="preserve">ПДВ, що підлягає відшкодуванню з
</t>
    </r>
    <r>
      <rPr>
        <sz val="10"/>
        <rFont val="Times New Roman"/>
        <family val="1"/>
      </rPr>
      <t>бюджету за підсумками звітного періоду</t>
    </r>
  </si>
  <si>
    <t>Інші податки, у тому числі (розшифрувати):</t>
  </si>
  <si>
    <r>
      <rPr>
        <sz val="10"/>
        <rFont val="Times New Roman"/>
        <family val="1"/>
      </rPr>
      <t>відрахування частини чистого прибутку комунальними підприємствами</t>
    </r>
  </si>
  <si>
    <r>
      <rPr>
        <sz val="10"/>
        <rFont val="Times New Roman"/>
        <family val="1"/>
      </rPr>
      <t>304/1</t>
    </r>
  </si>
  <si>
    <t>інші (екологічний податок)</t>
  </si>
  <si>
    <r>
      <rPr>
        <sz val="10"/>
        <rFont val="Times New Roman"/>
        <family val="1"/>
      </rPr>
      <t>304/2</t>
    </r>
  </si>
  <si>
    <t>авансовий внесок при виплаті дивадендів</t>
  </si>
  <si>
    <r>
      <rPr>
        <sz val="10"/>
        <rFont val="Times New Roman"/>
        <family val="1"/>
      </rPr>
      <t>304/3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</si>
  <si>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0"/>
        <rFont val="Times New Roman"/>
        <family val="1"/>
      </rPr>
      <t>Погашення податкової заборгованості, у тому числі:</t>
    </r>
  </si>
  <si>
    <t>погашення реструктуризованих та відстрочених сум, що підлягають сплаті у поточному році до бюджету</t>
  </si>
  <si>
    <r>
      <rPr>
        <sz val="10"/>
        <rFont val="Times New Roman"/>
        <family val="1"/>
      </rPr>
      <t>до державних цільових фондів</t>
    </r>
  </si>
  <si>
    <r>
      <rPr>
        <sz val="10"/>
        <rFont val="Times New Roman"/>
        <family val="1"/>
      </rPr>
      <t>неустойки (штрафи, пені)</t>
    </r>
  </si>
  <si>
    <r>
      <rPr>
        <b/>
        <sz val="10"/>
        <rFont val="Times New Roman"/>
        <family val="1"/>
      </rPr>
      <t>Внески до державних цільових фондів, у тому числі:</t>
    </r>
  </si>
  <si>
    <t xml:space="preserve">внески до фондів соціального страхування - єдиний внесок на загальнообов'язкове державне соціальне
страхування </t>
  </si>
  <si>
    <t>інші (військовий збір)</t>
  </si>
  <si>
    <r>
      <rPr>
        <sz val="10"/>
        <rFont val="Times New Roman"/>
        <family val="1"/>
      </rPr>
      <t>Інші обов’язкові платежі, у тому числі:</t>
    </r>
  </si>
  <si>
    <r>
      <rPr>
        <sz val="10"/>
        <rFont val="Times New Roman"/>
        <family val="1"/>
      </rPr>
      <t>місцеві податки та збори ПДФО</t>
    </r>
  </si>
  <si>
    <t>інші платежі (податок на землю)</t>
  </si>
  <si>
    <r>
      <rPr>
        <b/>
        <sz val="10"/>
        <rFont val="Times New Roman"/>
        <family val="1"/>
      </rPr>
      <t>IV. Капітальні інвестиції протягом року</t>
    </r>
  </si>
  <si>
    <r>
      <rPr>
        <sz val="10"/>
        <rFont val="Times New Roman"/>
        <family val="1"/>
      </rPr>
      <t>Капітальне будівництво</t>
    </r>
  </si>
  <si>
    <r>
      <rPr>
        <sz val="10"/>
        <rFont val="Times New Roman"/>
        <family val="1"/>
      </rPr>
      <t>в т. ч. за рахунок бюджетних коштів</t>
    </r>
  </si>
  <si>
    <t>Придбання (виготовлення) основних засобів та інших необоротних матеріальних активів,</t>
  </si>
  <si>
    <t>Придбання (створення) нематеріальних активів,</t>
  </si>
  <si>
    <r>
      <rPr>
        <sz val="10"/>
        <rFont val="Times New Roman"/>
        <family val="1"/>
      </rPr>
      <t xml:space="preserve">Погашення отриманих на капітальні
</t>
    </r>
    <r>
      <rPr>
        <sz val="10"/>
        <rFont val="Times New Roman"/>
        <family val="1"/>
      </rPr>
      <t>інвестиції позик,</t>
    </r>
  </si>
  <si>
    <t>Модернізація, модифікація, дообладнання, реконструкція, інші види поліпшення необоротних активів,</t>
  </si>
  <si>
    <t>Разом (сума рядків з 340, 350, 360, 370, 380)</t>
  </si>
  <si>
    <r>
      <rPr>
        <sz val="10"/>
        <rFont val="Times New Roman"/>
        <family val="1"/>
      </rPr>
      <t xml:space="preserve">в т. ч. за рахунок бюджетних коштів
</t>
    </r>
    <r>
      <rPr>
        <sz val="10"/>
        <rFont val="Times New Roman"/>
        <family val="1"/>
      </rPr>
      <t>(сума рядків 341, 351, 361, 371, 381)</t>
    </r>
  </si>
  <si>
    <r>
      <rPr>
        <b/>
        <sz val="10"/>
        <rFont val="Times New Roman"/>
        <family val="1"/>
      </rPr>
      <t>V. Додаткова інформація</t>
    </r>
  </si>
  <si>
    <r>
      <rPr>
        <sz val="10"/>
        <rFont val="Times New Roman"/>
        <family val="1"/>
      </rPr>
      <t>Чисельність працівників</t>
    </r>
  </si>
  <si>
    <r>
      <rPr>
        <sz val="10"/>
        <rFont val="Times New Roman"/>
        <family val="1"/>
      </rPr>
      <t>Первісна вартість основних засобів</t>
    </r>
  </si>
  <si>
    <r>
      <rPr>
        <sz val="10"/>
        <rFont val="Times New Roman"/>
        <family val="1"/>
      </rPr>
      <t>Податкова заборгованість</t>
    </r>
  </si>
  <si>
    <t>Заборгованість перед працівниками із виплати заробітної плати</t>
  </si>
  <si>
    <t>Директор</t>
  </si>
  <si>
    <t>Баранівська Т.М.</t>
  </si>
  <si>
    <t>(підпис)</t>
  </si>
  <si>
    <t>(П.І.Б)</t>
  </si>
  <si>
    <r>
      <rPr>
        <b/>
        <sz val="10"/>
        <rFont val="Times New Roman"/>
        <family val="1"/>
      </rPr>
      <t>ЗВІТ ПРО ВИКОНАННЯ ФІНАНСОВОГО ПЛАНУ ПІДПРИЄМСТВА
за I квартал 2023 р.</t>
    </r>
    <r>
      <rPr>
        <u/>
        <sz val="10"/>
        <rFont val="Times New Roman"/>
        <family val="1"/>
      </rPr>
      <t xml:space="preserve">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</si>
  <si>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t>Телефон - 9-63-84</t>
  </si>
  <si>
    <r>
      <rPr>
        <b/>
        <sz val="10"/>
        <rFont val="Times New Roman"/>
        <family val="1"/>
      </rPr>
      <t>ЗВІТ ПРО ВИКОНАННЯ ФІНАНСОВОГО ПЛАНУ ПІДПРИЄМСТВА
за I півріччя 2023 р.</t>
    </r>
    <r>
      <rPr>
        <u/>
        <sz val="10"/>
        <rFont val="Times New Roman"/>
        <family val="1"/>
      </rPr>
      <t xml:space="preserve">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</si>
  <si>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r>
      <rPr>
        <b/>
        <sz val="10"/>
        <rFont val="Times New Roman"/>
        <family val="1"/>
      </rPr>
      <t>ЗВІТ ПРО ВИКОНАННЯ ФІНАНСОВОГО ПЛАНУ ПІДПРИЄМСТВА
за 9 місяців 2023 р.</t>
    </r>
    <r>
      <rPr>
        <u/>
        <sz val="10"/>
        <rFont val="Times New Roman"/>
        <family val="1"/>
      </rPr>
      <t xml:space="preserve">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</si>
  <si>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t>поточний
рік</t>
  </si>
  <si>
    <t>Факт</t>
  </si>
  <si>
    <t>Інни</t>
  </si>
  <si>
    <t>ІІІ. Обов’язкові платежі підприємства до бюджету та державних цільових фондів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</si>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</sst>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9"/>
      <color indexed="8"/>
      <name val="Times New Roman"/>
      <family val="2"/>
    </font>
    <font>
      <b/>
      <sz val="10"/>
      <name val="Times New Roman"/>
      <family val="1"/>
      <charset val="204"/>
    </font>
    <font>
      <sz val="10"/>
      <color indexed="8"/>
      <name val="Times New Roman"/>
      <family val="2"/>
    </font>
    <font>
      <b/>
      <sz val="10"/>
      <color indexed="8"/>
      <name val="Times New Roman"/>
      <family val="2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1" xfId="0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7" fillId="2" borderId="17" xfId="0" applyNumberFormat="1" applyFont="1" applyFill="1" applyBorder="1" applyAlignment="1">
      <alignment horizontal="center" vertical="center" shrinkToFit="1"/>
    </xf>
    <xf numFmtId="1" fontId="7" fillId="2" borderId="21" xfId="0" applyNumberFormat="1" applyFont="1" applyFill="1" applyBorder="1" applyAlignment="1">
      <alignment horizontal="center" vertical="top" shrinkToFit="1"/>
    </xf>
    <xf numFmtId="1" fontId="7" fillId="2" borderId="17" xfId="0" applyNumberFormat="1" applyFont="1" applyFill="1" applyBorder="1" applyAlignment="1">
      <alignment horizontal="center" vertical="top" shrinkToFit="1"/>
    </xf>
    <xf numFmtId="1" fontId="7" fillId="2" borderId="22" xfId="0" applyNumberFormat="1" applyFont="1" applyFill="1" applyBorder="1" applyAlignment="1">
      <alignment horizontal="center" vertical="top" shrinkToFit="1"/>
    </xf>
    <xf numFmtId="0" fontId="7" fillId="0" borderId="0" xfId="0" applyFont="1" applyAlignment="1">
      <alignment horizontal="center" vertical="top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164" fontId="9" fillId="0" borderId="26" xfId="0" applyNumberFormat="1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wrapText="1"/>
    </xf>
    <xf numFmtId="164" fontId="10" fillId="0" borderId="26" xfId="0" applyNumberFormat="1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1" fillId="0" borderId="27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11" fillId="0" borderId="2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1" fontId="9" fillId="0" borderId="26" xfId="0" applyNumberFormat="1" applyFont="1" applyBorder="1" applyAlignment="1">
      <alignment horizontal="center" vertical="center" shrinkToFit="1"/>
    </xf>
    <xf numFmtId="1" fontId="10" fillId="0" borderId="26" xfId="0" applyNumberFormat="1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shrinkToFit="1"/>
    </xf>
    <xf numFmtId="1" fontId="9" fillId="0" borderId="19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165" fontId="11" fillId="0" borderId="28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wrapText="1"/>
    </xf>
    <xf numFmtId="0" fontId="0" fillId="0" borderId="27" xfId="0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1" fontId="9" fillId="0" borderId="33" xfId="0" applyNumberFormat="1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" fontId="9" fillId="0" borderId="39" xfId="0" applyNumberFormat="1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40" xfId="0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1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2" fillId="0" borderId="43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165" fontId="2" fillId="0" borderId="28" xfId="0" applyNumberFormat="1" applyFont="1" applyBorder="1" applyAlignment="1">
      <alignment horizontal="center" wrapText="1"/>
    </xf>
    <xf numFmtId="165" fontId="2" fillId="0" borderId="28" xfId="0" applyNumberFormat="1" applyFont="1" applyBorder="1" applyAlignment="1">
      <alignment horizontal="center" vertical="center" wrapText="1"/>
    </xf>
    <xf numFmtId="165" fontId="8" fillId="0" borderId="28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wrapText="1"/>
    </xf>
    <xf numFmtId="165" fontId="8" fillId="0" borderId="28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44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1" fontId="7" fillId="2" borderId="15" xfId="0" applyNumberFormat="1" applyFont="1" applyFill="1" applyBorder="1" applyAlignment="1">
      <alignment horizontal="center" vertical="top" shrinkToFit="1"/>
    </xf>
    <xf numFmtId="1" fontId="7" fillId="2" borderId="16" xfId="0" applyNumberFormat="1" applyFont="1" applyFill="1" applyBorder="1" applyAlignment="1">
      <alignment horizontal="center" vertical="top" shrinkToFit="1"/>
    </xf>
    <xf numFmtId="0" fontId="8" fillId="0" borderId="2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center" vertical="top"/>
    </xf>
    <xf numFmtId="0" fontId="12" fillId="0" borderId="42" xfId="0" applyFont="1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2" fillId="0" borderId="3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0" borderId="4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101</xdr:row>
      <xdr:rowOff>0</xdr:rowOff>
    </xdr:from>
    <xdr:to>
      <xdr:col>0</xdr:col>
      <xdr:colOff>600075</xdr:colOff>
      <xdr:row>101</xdr:row>
      <xdr:rowOff>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1844B9-9DFC-4480-881B-D6F6B7DF0E48}"/>
            </a:ext>
          </a:extLst>
        </xdr:cNvPr>
        <xdr:cNvSpPr>
          <a:spLocks noChangeArrowheads="1"/>
        </xdr:cNvSpPr>
      </xdr:nvSpPr>
      <xdr:spPr bwMode="auto">
        <a:xfrm>
          <a:off x="28575" y="22717125"/>
          <a:ext cx="571500" cy="0"/>
        </a:xfrm>
        <a:custGeom>
          <a:avLst/>
          <a:gdLst>
            <a:gd name="T0" fmla="*/ 0 w 571500"/>
            <a:gd name="T1" fmla="*/ 571500 w 571500"/>
          </a:gdLst>
          <a:ahLst/>
          <a:cxnLst/>
          <a:rect l="T0" t="0" r="T1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101</xdr:row>
      <xdr:rowOff>0</xdr:rowOff>
    </xdr:from>
    <xdr:to>
      <xdr:col>2</xdr:col>
      <xdr:colOff>361950</xdr:colOff>
      <xdr:row>101</xdr:row>
      <xdr:rowOff>0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8B0F31F8-1EEF-46BA-B36E-A31C749702C9}"/>
            </a:ext>
          </a:extLst>
        </xdr:cNvPr>
        <xdr:cNvSpPr>
          <a:spLocks noChangeArrowheads="1"/>
        </xdr:cNvSpPr>
      </xdr:nvSpPr>
      <xdr:spPr bwMode="auto">
        <a:xfrm>
          <a:off x="2286000" y="22717125"/>
          <a:ext cx="571500" cy="0"/>
        </a:xfrm>
        <a:custGeom>
          <a:avLst/>
          <a:gdLst>
            <a:gd name="T0" fmla="*/ 0 w 571500"/>
            <a:gd name="T1" fmla="*/ 571500 w 571500"/>
          </a:gdLst>
          <a:ahLst/>
          <a:cxnLst/>
          <a:rect l="T0" t="0" r="T1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5</xdr:col>
      <xdr:colOff>476250</xdr:colOff>
      <xdr:row>101</xdr:row>
      <xdr:rowOff>0</xdr:rowOff>
    </xdr:to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C6B3B7EC-2FF6-49FF-B086-ADAD7CB45159}"/>
            </a:ext>
          </a:extLst>
        </xdr:cNvPr>
        <xdr:cNvSpPr>
          <a:spLocks noChangeArrowheads="1"/>
        </xdr:cNvSpPr>
      </xdr:nvSpPr>
      <xdr:spPr bwMode="auto">
        <a:xfrm>
          <a:off x="3562350" y="22717125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D905094C-1CCB-4282-898C-03CFCCDF9290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19A2BD26-62C8-4D97-A014-474D93DA3C4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9D8CE76B-04BA-4626-B957-826DB71EE5F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CADC9973-0009-49B2-B686-503B3C5B9627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ACD4A3F8-9BE4-4214-85C5-2FFCB6B3224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E9922A28-7EA2-4F51-8D0E-DCB794D34DEE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648AE11C-9FFC-4D68-838F-ADC5D7AE707C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777D4B12-180D-45A2-B126-2D2E5DA6000C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9F4F744E-DBDD-4B34-A8A1-B6DD0C4F73D1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42D600A3-A0D7-4C91-851D-0E6525267C56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8CA37723-716B-4B3F-A2ED-221879EC9311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44B0E2C-E8E2-44C0-9BD9-5F4CE295A806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625C2ADE-E026-45D2-BC52-3A0C3329FC53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EE4A8E33-F6E2-43C9-BE52-8B6807BA6A75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BEB37400-126F-44A0-B702-F9CACA06C364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3E46C76A-73D2-4D56-9CB9-4522B3F5C58B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0695862F-80DE-484B-ACAD-C89FCABE20B3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C7404FEB-D97A-400A-B712-E6149519965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CDC41318-299B-4DC9-9600-D92F762481AE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FAE68460-61C8-4CBB-99A7-0C3BFB5515AD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28B218CF-0356-4637-8A23-9354B83A4DFF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1CF09973-B7F6-4F3C-A378-A6046341C05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1240777B-4962-4F45-B503-EF669E1D7732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D72CC575-BA51-4FF9-9D36-9ABDC6A2A5E0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60951729-8AC2-4056-A127-9F5CA89D8D1A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5DA4078B-CE93-478F-8E60-F9726725D726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8D127162-E055-4284-93F4-520D5314569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43C156FF-66E7-499D-A02D-193BDDD21D10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8F9B8110-7AB8-4DC4-8BA2-37B331275E7F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4012D302-CFCA-4A6C-A30B-5DDF3F12C2D0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CF10881D-2CB8-490D-A12D-6A31D474C059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331B6887-4FE8-4D2E-817A-BB596B452EC3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2322E993-7E85-47B6-B63F-6930B832D104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1DE94DC8-D5C1-40CE-AD09-8B6AF9D62878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FB92E04-2AC6-4105-9DF9-7962D077E56F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2</xdr:col>
      <xdr:colOff>552450</xdr:colOff>
      <xdr:row>100</xdr:row>
      <xdr:rowOff>381000</xdr:rowOff>
    </xdr:from>
    <xdr:to>
      <xdr:col>4</xdr:col>
      <xdr:colOff>476250</xdr:colOff>
      <xdr:row>100</xdr:row>
      <xdr:rowOff>381000</xdr:rowOff>
    </xdr:to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1A888F1E-E63E-40CF-A43F-E358C8635FBE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100</xdr:row>
      <xdr:rowOff>381000</xdr:rowOff>
    </xdr:from>
    <xdr:to>
      <xdr:col>4</xdr:col>
      <xdr:colOff>476250</xdr:colOff>
      <xdr:row>100</xdr:row>
      <xdr:rowOff>381000</xdr:rowOff>
    </xdr:to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2F59E601-72F1-4ECF-8E7E-4D40A711EDCC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100</xdr:row>
      <xdr:rowOff>381000</xdr:rowOff>
    </xdr:from>
    <xdr:to>
      <xdr:col>4</xdr:col>
      <xdr:colOff>476250</xdr:colOff>
      <xdr:row>100</xdr:row>
      <xdr:rowOff>381000</xdr:rowOff>
    </xdr:to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09F8D4A5-8796-475E-9D65-AF6AA22AB6E5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100</xdr:row>
      <xdr:rowOff>381000</xdr:rowOff>
    </xdr:from>
    <xdr:to>
      <xdr:col>4</xdr:col>
      <xdr:colOff>476250</xdr:colOff>
      <xdr:row>100</xdr:row>
      <xdr:rowOff>381000</xdr:rowOff>
    </xdr:to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8D207A39-0755-41CA-84BD-BCCF624F88B2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75E16F8D-18C9-4A49-8B0B-85DF0D8D09AE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8946BD12-DEC3-4229-BC3C-2AF795F4391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E4AD16A8-0DA7-4754-BE7D-FD267139F98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84989045-A0D5-4A6C-9628-5E86E43789F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101D9B54-40B5-430C-A074-F2ED38EC27DD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74756404-2FA8-41C5-B287-3A60ABFB77EF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3919DC08-3611-425A-A114-88CF2671959E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052F290D-AA13-44F8-A5C9-F5E149D15A3C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B4F0D55F-C314-43A1-8586-3A87EF3E2899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9334C674-D99B-406D-B0F2-5130CFC09728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E93C512D-2028-4547-912B-842D7F70177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66D299B5-2779-47A1-834D-0B98B8A7E47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BE4A9BE7-F544-42ED-818A-EAED85B309A8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9EFF3C69-925B-44D4-AA7F-6884CAD1BF5F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A143E953-BF6F-4994-AED5-4C21E44D63D1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270475F6-6C32-4B90-8F5D-450863CE54A8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43C8AE5F-F558-426D-B286-4BDB69A1D2B3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74F88470-155B-452D-8BD6-C4BB9FBA6E7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2AB0130C-FF42-4C17-9F15-13BF39525BCA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A7721F13-4B43-4B6A-B793-44CB8389DDB0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6E2368A4-1D29-46AF-83F7-EA27B7EAA9E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E7FCCF47-AE0D-4555-8D48-4179ABA9CDF2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43324C58-735E-4961-9E9C-356676F57BCD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A691E907-DE1F-4941-99FF-4C9A119A852B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31992283-F467-4AEC-9CC4-317B2C117C1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084DB15-8317-45B1-AFCC-5889E3858E6F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2C7F043A-7523-4520-B481-2EAD2A49229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8B29614D-523C-4624-8480-026142BF655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BCE2A4B1-A0D6-4A5A-B6A3-DFC7E57C147E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FECC3563-C4A2-4D60-8FAC-CE17B4CBA02F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C9C11FAC-7929-4DB6-BBEE-1F59480C7DE9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273BD44B-CDE2-4931-8F0C-3299B307AF27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1ED61C32-61F0-4D06-9375-3C2732AD8A0B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EA28CC2E-0DF8-4272-87F0-BE484C4EBCD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CA7C615B-884F-4973-9322-97FABD6465C6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8B1E7B5A-398F-4D2A-9A31-AAB3E18729A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6E92814A-00FB-4A3F-87B6-3038CB12376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712B291F-08B7-410A-BAD6-FE6D3E24D78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6A1F3BED-8BC1-4E16-8B96-EC75D189C86D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79476B31-817E-4433-8008-64EF77FF4306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847CC806-978F-49BD-9B23-84EE0B929683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859197C2-1452-44BE-8759-303D19119C97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6FF266C8-9D70-4E3E-AE80-D5040D77C544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11DF5415-3565-48BE-870F-ABAE5D4DAC04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5A43E900-6379-4DB6-BCF8-DFA86F2FA38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5CFD208B-2189-4C7D-B1DE-4984F9DBFD5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5EA3D3C7-D77E-4AF9-B52E-35C96B41A0B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5F1DBD2C-281B-43AD-A67B-36E0A8590A91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77E858F5-0C3C-4318-9CA8-C500BB05FCD5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3707D753-8769-4A2E-A203-4C543C089FFC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26467A00-D279-42EB-9B7E-16E3BE06E6EA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BB52E220-6576-4CA2-93AE-878F8B2577BA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1533B721-9661-43CC-A243-1348DA63DEE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6E9B29DF-3AFA-494F-8181-A422A69E3785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A298204C-91D8-46EB-B864-2AAE8F4B8DB0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5FABB03F-B36A-4868-BDC5-2523DD976E62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1DC5E8BF-C97A-4A91-86BF-D10FEE753440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9649C332-7BC4-4102-804C-7FEF2B0A5609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1209C069-4D3D-4B85-97CB-1ADAA4FE1CB3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875DCF0D-C792-4B98-85C2-211379A74935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23F9B9D1-9900-4621-A2E7-14C5803F0718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ACC979E6-BD66-44C5-A174-C32DDE0F0ABB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0D3A6E76-2F60-46D0-9C37-01BE52F49D52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9FA23D8A-FBC7-45E1-98E6-83B579450D92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D31B7E58-6CE8-4073-8711-0FA75E1A2A70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2B9DDADA-27A9-4DF9-BB4B-ACF604DD07D1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049BA1AF-D629-4623-ACC6-58D8AF0683AC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DD277D60-6D24-412D-A705-F5A1A5BB2B82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51D9F7B5-F42E-47FC-AB42-CF86B940D528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0D34FEAE-8EC0-4D84-A79B-7AF814EB84A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2</xdr:col>
      <xdr:colOff>552450</xdr:colOff>
      <xdr:row>100</xdr:row>
      <xdr:rowOff>381000</xdr:rowOff>
    </xdr:from>
    <xdr:to>
      <xdr:col>4</xdr:col>
      <xdr:colOff>476250</xdr:colOff>
      <xdr:row>100</xdr:row>
      <xdr:rowOff>381000</xdr:rowOff>
    </xdr:to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26689A60-E2BE-431A-879A-088A0C25E537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100</xdr:row>
      <xdr:rowOff>381000</xdr:rowOff>
    </xdr:from>
    <xdr:to>
      <xdr:col>4</xdr:col>
      <xdr:colOff>476250</xdr:colOff>
      <xdr:row>100</xdr:row>
      <xdr:rowOff>381000</xdr:rowOff>
    </xdr:to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FFDB5CA7-9268-4D5D-A63F-9039612549C1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100</xdr:row>
      <xdr:rowOff>381000</xdr:rowOff>
    </xdr:from>
    <xdr:to>
      <xdr:col>4</xdr:col>
      <xdr:colOff>476250</xdr:colOff>
      <xdr:row>100</xdr:row>
      <xdr:rowOff>381000</xdr:rowOff>
    </xdr:to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6A559D7E-ABA4-4E9F-A3FA-217E42C88E1F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100</xdr:row>
      <xdr:rowOff>381000</xdr:rowOff>
    </xdr:from>
    <xdr:to>
      <xdr:col>4</xdr:col>
      <xdr:colOff>476250</xdr:colOff>
      <xdr:row>100</xdr:row>
      <xdr:rowOff>381000</xdr:rowOff>
    </xdr:to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E29F9542-5289-42AA-9FD8-34C5B5856F81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411D4717-8BF3-4868-94BD-1C9AC13904D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6F6183B2-D405-41D2-A7A5-F0FE4C1F28B6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F8989D25-9687-4D07-90D7-6EBDD37C074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5E5AF3DC-9339-4D6C-842D-F2ACCAA13CF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E82C6C17-E7DA-45FE-ADCC-BC2135509F4D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28571013-C7D3-4CF1-9C8A-71E837F24C44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EA1A0D47-765C-4741-AE4E-6621357A7B88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515BC771-0E75-4CCB-87E4-3FE8C6775283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7623FDC9-972A-44A3-8D77-669ADF291D28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BAF668E2-BC7C-49BC-83AA-BC298083AEE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28" name="Shape 5">
          <a:extLst>
            <a:ext uri="{FF2B5EF4-FFF2-40B4-BE49-F238E27FC236}">
              <a16:creationId xmlns:a16="http://schemas.microsoft.com/office/drawing/2014/main" id="{377760FB-9354-4611-861A-4862B1FA64B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29" name="Shape 5">
          <a:extLst>
            <a:ext uri="{FF2B5EF4-FFF2-40B4-BE49-F238E27FC236}">
              <a16:creationId xmlns:a16="http://schemas.microsoft.com/office/drawing/2014/main" id="{B89FC3E6-DB29-4120-B454-567FB2A1572E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30" name="Shape 5">
          <a:extLst>
            <a:ext uri="{FF2B5EF4-FFF2-40B4-BE49-F238E27FC236}">
              <a16:creationId xmlns:a16="http://schemas.microsoft.com/office/drawing/2014/main" id="{67BDD6E1-C64E-4914-80DB-DAF764660232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31" name="Shape 5">
          <a:extLst>
            <a:ext uri="{FF2B5EF4-FFF2-40B4-BE49-F238E27FC236}">
              <a16:creationId xmlns:a16="http://schemas.microsoft.com/office/drawing/2014/main" id="{916BCC7F-FCCC-4D39-8046-66891C75C6CD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600A4347-FAF3-46C5-969A-6B248F1E4888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33" name="Shape 5">
          <a:extLst>
            <a:ext uri="{FF2B5EF4-FFF2-40B4-BE49-F238E27FC236}">
              <a16:creationId xmlns:a16="http://schemas.microsoft.com/office/drawing/2014/main" id="{50A5141B-3FB8-44C7-B569-98EBD9DD13A8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34" name="Shape 5">
          <a:extLst>
            <a:ext uri="{FF2B5EF4-FFF2-40B4-BE49-F238E27FC236}">
              <a16:creationId xmlns:a16="http://schemas.microsoft.com/office/drawing/2014/main" id="{FD4FF5EA-26E2-489A-9E69-1E2315FD4698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35" name="Shape 5">
          <a:extLst>
            <a:ext uri="{FF2B5EF4-FFF2-40B4-BE49-F238E27FC236}">
              <a16:creationId xmlns:a16="http://schemas.microsoft.com/office/drawing/2014/main" id="{18E3B9FE-811E-45B0-BA45-12C93EC365F7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36" name="Shape 5">
          <a:extLst>
            <a:ext uri="{FF2B5EF4-FFF2-40B4-BE49-F238E27FC236}">
              <a16:creationId xmlns:a16="http://schemas.microsoft.com/office/drawing/2014/main" id="{158C24E0-D413-418C-BC8F-74D81CC7AE1B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37" name="Shape 5">
          <a:extLst>
            <a:ext uri="{FF2B5EF4-FFF2-40B4-BE49-F238E27FC236}">
              <a16:creationId xmlns:a16="http://schemas.microsoft.com/office/drawing/2014/main" id="{017E0DF7-E208-456D-B3D5-2C48452F457B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38" name="Shape 5">
          <a:extLst>
            <a:ext uri="{FF2B5EF4-FFF2-40B4-BE49-F238E27FC236}">
              <a16:creationId xmlns:a16="http://schemas.microsoft.com/office/drawing/2014/main" id="{FA9E8097-B97C-41A7-848D-D44AB4B272E6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94575B30-B719-4F72-82AC-2E86BECAB32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40" name="Shape 5">
          <a:extLst>
            <a:ext uri="{FF2B5EF4-FFF2-40B4-BE49-F238E27FC236}">
              <a16:creationId xmlns:a16="http://schemas.microsoft.com/office/drawing/2014/main" id="{C19E6D47-442B-4C7C-83B0-D3BAA63C0D66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41" name="Shape 5">
          <a:extLst>
            <a:ext uri="{FF2B5EF4-FFF2-40B4-BE49-F238E27FC236}">
              <a16:creationId xmlns:a16="http://schemas.microsoft.com/office/drawing/2014/main" id="{5938A4F4-7CEB-4273-B63C-4E9FA5501087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42" name="Shape 5">
          <a:extLst>
            <a:ext uri="{FF2B5EF4-FFF2-40B4-BE49-F238E27FC236}">
              <a16:creationId xmlns:a16="http://schemas.microsoft.com/office/drawing/2014/main" id="{2B1C2FEF-80DD-4F70-9BC1-8B293F766840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43" name="Shape 5">
          <a:extLst>
            <a:ext uri="{FF2B5EF4-FFF2-40B4-BE49-F238E27FC236}">
              <a16:creationId xmlns:a16="http://schemas.microsoft.com/office/drawing/2014/main" id="{0F037651-8099-40E3-BE10-500EFD44CEFD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44" name="Shape 5">
          <a:extLst>
            <a:ext uri="{FF2B5EF4-FFF2-40B4-BE49-F238E27FC236}">
              <a16:creationId xmlns:a16="http://schemas.microsoft.com/office/drawing/2014/main" id="{3C6E3648-1931-4906-9507-242F49F9EB1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45" name="Shape 5">
          <a:extLst>
            <a:ext uri="{FF2B5EF4-FFF2-40B4-BE49-F238E27FC236}">
              <a16:creationId xmlns:a16="http://schemas.microsoft.com/office/drawing/2014/main" id="{0850B18E-DF52-41C1-9C4C-B91BF1D2DB9D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719C3B10-5303-4653-9A1B-04843D658E6D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47" name="Shape 5">
          <a:extLst>
            <a:ext uri="{FF2B5EF4-FFF2-40B4-BE49-F238E27FC236}">
              <a16:creationId xmlns:a16="http://schemas.microsoft.com/office/drawing/2014/main" id="{BB8A64AD-C621-4E16-AD75-6E9A0858061C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48" name="Shape 5">
          <a:extLst>
            <a:ext uri="{FF2B5EF4-FFF2-40B4-BE49-F238E27FC236}">
              <a16:creationId xmlns:a16="http://schemas.microsoft.com/office/drawing/2014/main" id="{BEB3562C-25E0-45A6-AC4B-7672F2FAD8E5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49" name="Shape 5">
          <a:extLst>
            <a:ext uri="{FF2B5EF4-FFF2-40B4-BE49-F238E27FC236}">
              <a16:creationId xmlns:a16="http://schemas.microsoft.com/office/drawing/2014/main" id="{17266C53-6B63-46B8-A900-297382BCE8CD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50" name="Shape 5">
          <a:extLst>
            <a:ext uri="{FF2B5EF4-FFF2-40B4-BE49-F238E27FC236}">
              <a16:creationId xmlns:a16="http://schemas.microsoft.com/office/drawing/2014/main" id="{DA43EEE7-0129-439C-9F2A-51EFA521DFF3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51" name="Shape 5">
          <a:extLst>
            <a:ext uri="{FF2B5EF4-FFF2-40B4-BE49-F238E27FC236}">
              <a16:creationId xmlns:a16="http://schemas.microsoft.com/office/drawing/2014/main" id="{F4E80BBA-36FA-48D5-AF86-6D93D8910CF0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FB510229-ACBA-40A5-94B7-E4344341D005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53" name="Shape 5">
          <a:extLst>
            <a:ext uri="{FF2B5EF4-FFF2-40B4-BE49-F238E27FC236}">
              <a16:creationId xmlns:a16="http://schemas.microsoft.com/office/drawing/2014/main" id="{458E706C-EC1E-41DC-91F5-988A1D0A56AE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54" name="Shape 5">
          <a:extLst>
            <a:ext uri="{FF2B5EF4-FFF2-40B4-BE49-F238E27FC236}">
              <a16:creationId xmlns:a16="http://schemas.microsoft.com/office/drawing/2014/main" id="{F43E0665-C52B-4718-AFD9-505F4214E5E6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55" name="Shape 5">
          <a:extLst>
            <a:ext uri="{FF2B5EF4-FFF2-40B4-BE49-F238E27FC236}">
              <a16:creationId xmlns:a16="http://schemas.microsoft.com/office/drawing/2014/main" id="{017432E3-72C2-480E-BC6E-64960A2E9E5C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F47F59AA-67AF-499D-88A4-C154DEF488F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57" name="Shape 5">
          <a:extLst>
            <a:ext uri="{FF2B5EF4-FFF2-40B4-BE49-F238E27FC236}">
              <a16:creationId xmlns:a16="http://schemas.microsoft.com/office/drawing/2014/main" id="{EE4758C4-1FBA-484C-B01D-DF17BCBD1E13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318BC4CD-1E68-47BE-9951-0B601A8A59EE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59" name="Shape 5">
          <a:extLst>
            <a:ext uri="{FF2B5EF4-FFF2-40B4-BE49-F238E27FC236}">
              <a16:creationId xmlns:a16="http://schemas.microsoft.com/office/drawing/2014/main" id="{F489B5CB-F78F-4BC8-B374-07028B86447E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60" name="Shape 5">
          <a:extLst>
            <a:ext uri="{FF2B5EF4-FFF2-40B4-BE49-F238E27FC236}">
              <a16:creationId xmlns:a16="http://schemas.microsoft.com/office/drawing/2014/main" id="{66417FC9-6156-479C-8DBC-AD14E745FF0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61" name="Shape 5">
          <a:extLst>
            <a:ext uri="{FF2B5EF4-FFF2-40B4-BE49-F238E27FC236}">
              <a16:creationId xmlns:a16="http://schemas.microsoft.com/office/drawing/2014/main" id="{337736E8-5406-4B1B-9F43-77F1FD6E6836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62" name="Shape 5">
          <a:extLst>
            <a:ext uri="{FF2B5EF4-FFF2-40B4-BE49-F238E27FC236}">
              <a16:creationId xmlns:a16="http://schemas.microsoft.com/office/drawing/2014/main" id="{760A7E98-90DF-4BB3-B98F-2CCBBA14D7D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63" name="Shape 5">
          <a:extLst>
            <a:ext uri="{FF2B5EF4-FFF2-40B4-BE49-F238E27FC236}">
              <a16:creationId xmlns:a16="http://schemas.microsoft.com/office/drawing/2014/main" id="{ADA56FE0-A7A0-4228-A404-E1D5F430A20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64" name="Shape 5">
          <a:extLst>
            <a:ext uri="{FF2B5EF4-FFF2-40B4-BE49-F238E27FC236}">
              <a16:creationId xmlns:a16="http://schemas.microsoft.com/office/drawing/2014/main" id="{B788786E-C95B-4D07-BB4F-993FBAF3DC19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D2B12F39-0D76-4964-AA60-3DDEFFFF451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66" name="Shape 5">
          <a:extLst>
            <a:ext uri="{FF2B5EF4-FFF2-40B4-BE49-F238E27FC236}">
              <a16:creationId xmlns:a16="http://schemas.microsoft.com/office/drawing/2014/main" id="{B9C962C0-855D-43D9-8F11-B84C90AC010B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67" name="Shape 5">
          <a:extLst>
            <a:ext uri="{FF2B5EF4-FFF2-40B4-BE49-F238E27FC236}">
              <a16:creationId xmlns:a16="http://schemas.microsoft.com/office/drawing/2014/main" id="{0AC08D3C-9AA4-4D42-8975-DB5058A7211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68" name="Shape 5">
          <a:extLst>
            <a:ext uri="{FF2B5EF4-FFF2-40B4-BE49-F238E27FC236}">
              <a16:creationId xmlns:a16="http://schemas.microsoft.com/office/drawing/2014/main" id="{EA00CE24-840C-4AAD-9DC0-901DADAB67C0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69" name="Shape 5">
          <a:extLst>
            <a:ext uri="{FF2B5EF4-FFF2-40B4-BE49-F238E27FC236}">
              <a16:creationId xmlns:a16="http://schemas.microsoft.com/office/drawing/2014/main" id="{4979F268-AACB-41AB-AA5B-10E337A90D58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70" name="Shape 5">
          <a:extLst>
            <a:ext uri="{FF2B5EF4-FFF2-40B4-BE49-F238E27FC236}">
              <a16:creationId xmlns:a16="http://schemas.microsoft.com/office/drawing/2014/main" id="{2EDAF2B7-941F-4150-B86F-9EABC32B0531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71" name="Shape 5">
          <a:extLst>
            <a:ext uri="{FF2B5EF4-FFF2-40B4-BE49-F238E27FC236}">
              <a16:creationId xmlns:a16="http://schemas.microsoft.com/office/drawing/2014/main" id="{4FE1CE93-5F88-4845-80C5-9ADFD3F7063B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37BE1783-E650-4CC3-8F9F-3BFE14CC2F3B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73" name="Shape 5">
          <a:extLst>
            <a:ext uri="{FF2B5EF4-FFF2-40B4-BE49-F238E27FC236}">
              <a16:creationId xmlns:a16="http://schemas.microsoft.com/office/drawing/2014/main" id="{64C43581-8030-462A-A729-B06B54C66D18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74" name="Shape 5">
          <a:extLst>
            <a:ext uri="{FF2B5EF4-FFF2-40B4-BE49-F238E27FC236}">
              <a16:creationId xmlns:a16="http://schemas.microsoft.com/office/drawing/2014/main" id="{1FC292AD-7747-42C6-BA84-E1F846032BE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75" name="Shape 5">
          <a:extLst>
            <a:ext uri="{FF2B5EF4-FFF2-40B4-BE49-F238E27FC236}">
              <a16:creationId xmlns:a16="http://schemas.microsoft.com/office/drawing/2014/main" id="{7BCED129-7640-4544-B8B7-26AC9A51C77F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76" name="Shape 5">
          <a:extLst>
            <a:ext uri="{FF2B5EF4-FFF2-40B4-BE49-F238E27FC236}">
              <a16:creationId xmlns:a16="http://schemas.microsoft.com/office/drawing/2014/main" id="{853D4AC7-D47D-4866-8BC8-E3A7D388FE2C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77" name="Shape 5">
          <a:extLst>
            <a:ext uri="{FF2B5EF4-FFF2-40B4-BE49-F238E27FC236}">
              <a16:creationId xmlns:a16="http://schemas.microsoft.com/office/drawing/2014/main" id="{A3945926-6F65-4384-B7B6-BAB1E25A295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78" name="Shape 5">
          <a:extLst>
            <a:ext uri="{FF2B5EF4-FFF2-40B4-BE49-F238E27FC236}">
              <a16:creationId xmlns:a16="http://schemas.microsoft.com/office/drawing/2014/main" id="{B98504A2-383B-47A4-B442-9458D9AC4D7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CA95B06D-B80C-4233-A420-1053CA6CE109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80" name="Shape 5">
          <a:extLst>
            <a:ext uri="{FF2B5EF4-FFF2-40B4-BE49-F238E27FC236}">
              <a16:creationId xmlns:a16="http://schemas.microsoft.com/office/drawing/2014/main" id="{F18D7307-F151-4140-95D8-E33F65C458B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181" name="Shape 5">
          <a:extLst>
            <a:ext uri="{FF2B5EF4-FFF2-40B4-BE49-F238E27FC236}">
              <a16:creationId xmlns:a16="http://schemas.microsoft.com/office/drawing/2014/main" id="{31631D92-DD73-4AB0-8672-4BB504B5979F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101</xdr:row>
      <xdr:rowOff>0</xdr:rowOff>
    </xdr:from>
    <xdr:to>
      <xdr:col>0</xdr:col>
      <xdr:colOff>600075</xdr:colOff>
      <xdr:row>101</xdr:row>
      <xdr:rowOff>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A71A4EB-E32D-4B6C-A1F2-2E5C0EB22457}"/>
            </a:ext>
          </a:extLst>
        </xdr:cNvPr>
        <xdr:cNvSpPr>
          <a:spLocks noChangeArrowheads="1"/>
        </xdr:cNvSpPr>
      </xdr:nvSpPr>
      <xdr:spPr bwMode="auto">
        <a:xfrm>
          <a:off x="28575" y="22717125"/>
          <a:ext cx="571500" cy="0"/>
        </a:xfrm>
        <a:custGeom>
          <a:avLst/>
          <a:gdLst>
            <a:gd name="T0" fmla="*/ 0 w 571500"/>
            <a:gd name="T1" fmla="*/ 571500 w 571500"/>
          </a:gdLst>
          <a:ahLst/>
          <a:cxnLst/>
          <a:rect l="T0" t="0" r="T1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101</xdr:row>
      <xdr:rowOff>0</xdr:rowOff>
    </xdr:from>
    <xdr:to>
      <xdr:col>2</xdr:col>
      <xdr:colOff>361950</xdr:colOff>
      <xdr:row>101</xdr:row>
      <xdr:rowOff>0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F0F72197-E585-40E5-ADE0-0B275B43221C}"/>
            </a:ext>
          </a:extLst>
        </xdr:cNvPr>
        <xdr:cNvSpPr>
          <a:spLocks noChangeArrowheads="1"/>
        </xdr:cNvSpPr>
      </xdr:nvSpPr>
      <xdr:spPr bwMode="auto">
        <a:xfrm>
          <a:off x="2286000" y="22717125"/>
          <a:ext cx="571500" cy="0"/>
        </a:xfrm>
        <a:custGeom>
          <a:avLst/>
          <a:gdLst>
            <a:gd name="T0" fmla="*/ 0 w 571500"/>
            <a:gd name="T1" fmla="*/ 571500 w 571500"/>
          </a:gdLst>
          <a:ahLst/>
          <a:cxnLst/>
          <a:rect l="T0" t="0" r="T1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5</xdr:col>
      <xdr:colOff>476250</xdr:colOff>
      <xdr:row>101</xdr:row>
      <xdr:rowOff>0</xdr:rowOff>
    </xdr:to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775754DD-3BB2-4110-9CA3-61BB83C2A61A}"/>
            </a:ext>
          </a:extLst>
        </xdr:cNvPr>
        <xdr:cNvSpPr>
          <a:spLocks noChangeArrowheads="1"/>
        </xdr:cNvSpPr>
      </xdr:nvSpPr>
      <xdr:spPr bwMode="auto">
        <a:xfrm>
          <a:off x="3562350" y="22717125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65E50800-D907-4568-8D80-3CE87D2826D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7D6879A8-C933-4E78-8459-E3651787B3B0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4BB159F1-DA6E-41A6-9654-95BE6EF054DC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1B69B408-E345-4F68-BE4F-E4F8EB84FA33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7B0CBA03-0535-4BE1-8695-C4CF3CA8A2F3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959D787A-0B64-48A2-9A26-1631327A16F2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948A2C6E-462E-463C-938B-BCF4B72DB746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48360923-4F92-478F-943C-B8F6151E5449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44614E46-EA58-45CA-870C-51C63863D039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F5D9CAA5-9C3A-49DB-BDE1-6218CB48FE7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C2B5CAE9-2619-46A3-A860-B86430CF8428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8C04F95-A0AB-4E6B-975F-407BB8A29AA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82007ADA-6590-4792-873D-FE36AF58B5B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C5C0767F-E130-4E9F-BCEE-3D2DB5122F94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9667B52C-E99D-4E06-B5DD-55081B68DAA4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3CB72212-5E57-4229-BDBA-CAA53AAA41A5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F02F9819-12D5-410C-B936-C9A2A0293B2A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7E83C288-A1B4-4A27-9B19-4C2A05B4028C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BEC38CE7-24AC-4B56-9F0C-F23EE6749DCF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CA971355-DC30-4DD3-8613-37D7CEB98A96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FD47DBE5-EB88-4099-884D-547C9E169A06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4FC4C393-AD81-42BE-8B18-B56E82AB0B60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95FBC647-6D69-427B-8526-4ABF09A00236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621104A2-6C96-4F59-ADF9-8D9F53FD7FB1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16EC4BF0-4AD7-4240-A6E1-72264EA6EDBF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A9ADF1CE-E0E1-496C-9CEC-A1DB46BE34E6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D5C34B44-4AAB-454A-B338-FC27859853F9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901393F6-8D31-4353-BFA7-DD0E4E20BB9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D3F5901F-FE1C-4383-BD18-BC1C7AC039FC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BF53261B-D6E5-43B2-B2BF-A9D20F7D7F5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D73D613C-AE3E-4584-A12C-6D467887255F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24C2036-3AE7-4B87-823E-FE1099670205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E2ADDCC7-6584-41D9-B872-68F9BD008DE7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33D26A9A-5EE8-48D8-B62E-D819FECBE00C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1CFB3744-1CFB-4A65-8FAA-8ED5D7C182A8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2</xdr:col>
      <xdr:colOff>552450</xdr:colOff>
      <xdr:row>100</xdr:row>
      <xdr:rowOff>381000</xdr:rowOff>
    </xdr:from>
    <xdr:to>
      <xdr:col>4</xdr:col>
      <xdr:colOff>476250</xdr:colOff>
      <xdr:row>100</xdr:row>
      <xdr:rowOff>381000</xdr:rowOff>
    </xdr:to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05920E82-6725-49FF-9127-840964A1EB1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100</xdr:row>
      <xdr:rowOff>381000</xdr:rowOff>
    </xdr:from>
    <xdr:to>
      <xdr:col>4</xdr:col>
      <xdr:colOff>476250</xdr:colOff>
      <xdr:row>100</xdr:row>
      <xdr:rowOff>381000</xdr:rowOff>
    </xdr:to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5ED92E0F-FF93-4150-87E9-180FE9A9C6A8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100</xdr:row>
      <xdr:rowOff>381000</xdr:rowOff>
    </xdr:from>
    <xdr:to>
      <xdr:col>4</xdr:col>
      <xdr:colOff>476250</xdr:colOff>
      <xdr:row>100</xdr:row>
      <xdr:rowOff>381000</xdr:rowOff>
    </xdr:to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E7F30207-664F-431B-A947-CFAE8C087CAB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100</xdr:row>
      <xdr:rowOff>381000</xdr:rowOff>
    </xdr:from>
    <xdr:to>
      <xdr:col>4</xdr:col>
      <xdr:colOff>476250</xdr:colOff>
      <xdr:row>100</xdr:row>
      <xdr:rowOff>381000</xdr:rowOff>
    </xdr:to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24C79709-C7D3-4786-9C7D-AB55E26C329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68EEA309-A7AE-4569-A818-F31B4A040AA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7C3CA575-21F9-4DA6-BEC5-7DDE17ACA17E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58AD4277-6CD8-44D2-B3C3-2595022774F9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C6F94305-1D23-42E4-BE20-68F2BF029A3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1A5D60BD-4FF2-4D0A-947F-5319B241868C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DEDB48E3-8458-42F7-B7E5-A7E9A2F12199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33DFED3B-7417-4B44-B1F4-44E92632681B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66A60DA1-9F8D-4A68-BFE9-766A0D8FBD1F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E38A85B7-2578-43AC-B42A-A142BD5D1EE9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F481396F-2CC8-447D-B4C5-43CDF2B19E59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EB6ADC8A-F3AD-443C-ABC6-6103BCBF280F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91D1C92F-6F2D-4C7B-A75E-25B8DB2C2A63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717715A5-5F1B-4A25-AB5F-0C354CFA9C8D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E558F05C-CDEA-4F2D-A81F-3E1EA0A64D64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8CBE0C46-2592-49AC-B879-7DC60FE38410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3618C641-298F-4C8A-8D01-69FAA1252DFE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AB9DECAF-411F-48A4-BA51-95B31D72D65F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6A84206E-795D-4649-B565-28586D1B2FE8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EBD4B1AA-6BC4-47CA-847D-47C32CAA709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B945F67B-3D34-4662-8696-CCF0249DE32A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1E5C5CF9-F5C3-44E0-B07C-A41DC11B97F2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26F2E0C7-AF53-4371-A996-FB47C5ED02AD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9E6AF352-4F8B-49EA-AE79-FFBE69054F3C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DBFEABEA-6711-4AD4-8649-52E5606D9E63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3CCC5BA8-0884-45C1-8DA3-50B3E85A0F0C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66BD8418-1B1F-440C-ABCC-B5A4CFE4EAD9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CDB49CB2-9B3F-4643-8C2B-F083CCAD6E96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6A0A1B00-3D0A-41D9-9344-ADA6B41A7E3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FA00C83F-481D-45B0-84F5-2FD11EE0346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9EAFD510-66C9-4E66-8EFF-8216457501B5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64ABA764-3BD3-4F52-B4F6-C330193F4CD2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958BB573-F4E6-4C66-844B-4AC8E2C5C759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33DF9052-5E87-4809-8082-957D7DC1F659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768CD238-0E89-4551-A7AC-A9A1B35783BC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4C359FCD-3D29-4D04-860C-5C60C76EF92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101</xdr:row>
      <xdr:rowOff>0</xdr:rowOff>
    </xdr:from>
    <xdr:to>
      <xdr:col>0</xdr:col>
      <xdr:colOff>600075</xdr:colOff>
      <xdr:row>101</xdr:row>
      <xdr:rowOff>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15E09A5-1597-49F0-B220-970DDC220253}"/>
            </a:ext>
          </a:extLst>
        </xdr:cNvPr>
        <xdr:cNvSpPr>
          <a:spLocks noChangeArrowheads="1"/>
        </xdr:cNvSpPr>
      </xdr:nvSpPr>
      <xdr:spPr bwMode="auto">
        <a:xfrm>
          <a:off x="28575" y="22717125"/>
          <a:ext cx="571500" cy="0"/>
        </a:xfrm>
        <a:custGeom>
          <a:avLst/>
          <a:gdLst>
            <a:gd name="T0" fmla="*/ 0 w 571500"/>
            <a:gd name="T1" fmla="*/ 571500 w 571500"/>
          </a:gdLst>
          <a:ahLst/>
          <a:cxnLst/>
          <a:rect l="T0" t="0" r="T1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101</xdr:row>
      <xdr:rowOff>0</xdr:rowOff>
    </xdr:from>
    <xdr:to>
      <xdr:col>2</xdr:col>
      <xdr:colOff>361950</xdr:colOff>
      <xdr:row>101</xdr:row>
      <xdr:rowOff>0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82A18D95-6D18-4688-A2E5-6D71F4DA4BEA}"/>
            </a:ext>
          </a:extLst>
        </xdr:cNvPr>
        <xdr:cNvSpPr>
          <a:spLocks noChangeArrowheads="1"/>
        </xdr:cNvSpPr>
      </xdr:nvSpPr>
      <xdr:spPr bwMode="auto">
        <a:xfrm>
          <a:off x="2286000" y="22717125"/>
          <a:ext cx="571500" cy="0"/>
        </a:xfrm>
        <a:custGeom>
          <a:avLst/>
          <a:gdLst>
            <a:gd name="T0" fmla="*/ 0 w 571500"/>
            <a:gd name="T1" fmla="*/ 571500 w 571500"/>
          </a:gdLst>
          <a:ahLst/>
          <a:cxnLst/>
          <a:rect l="T0" t="0" r="T1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5</xdr:col>
      <xdr:colOff>476250</xdr:colOff>
      <xdr:row>101</xdr:row>
      <xdr:rowOff>0</xdr:rowOff>
    </xdr:to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C67B30A4-F80A-433E-81E1-9045921FD933}"/>
            </a:ext>
          </a:extLst>
        </xdr:cNvPr>
        <xdr:cNvSpPr>
          <a:spLocks noChangeArrowheads="1"/>
        </xdr:cNvSpPr>
      </xdr:nvSpPr>
      <xdr:spPr bwMode="auto">
        <a:xfrm>
          <a:off x="3562350" y="22717125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845BE78E-5EAB-4C50-8997-DF9BBA8E964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38EC85CA-FC4D-4D5C-ADEB-2225087487D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6493EB6C-0900-456C-A926-E1DB771C8E39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CA16F0E9-FAF4-4A21-B102-C33D692D102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677E9481-50E1-4EDB-9D12-AC08AAB5D631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601B8233-6C35-4E6D-8602-E3F493C4CBB3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39721B33-D8A5-42EA-8BDF-E93B3D031A2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F22FB308-A064-467F-AFB9-F6A91F9ACDC9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5EC73DE8-64FB-4D31-82D4-CF407750C25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6B6BDF12-BE92-436C-A422-BCC9E621804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6823B6EA-B617-4A9B-8D10-C083F73E98B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481379EA-CD28-4D2B-8F84-4D4A3985AF21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EBA2440A-CFD0-4419-A173-EEEC6053B75F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B5CFC643-629D-41FC-9438-B07E2B62B24A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CAE70F36-B5B8-4EDF-934C-D39BF8D49FB9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FC5C3380-2051-4419-B785-591DD4E8A92C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27D7BCD9-2BE9-463F-8F53-727F9759D1EF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F53D280D-0CE9-4E75-B0F6-BE3EC8E44B9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139D3552-1EC8-41AD-81FA-1903BA777753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DC566904-A952-4968-8464-02FC7829DFF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369ECB86-C5C9-4C77-B6F2-D5CC686BC71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C48F4BB3-E93A-4056-B612-15B31983A41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27D20376-1F4C-47FC-B704-9BE351470B89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764FCE6-84DA-49AC-B54B-1A31F0A182E4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1F525482-3BFD-401A-9964-C00FE5F6E138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8C0B2D72-1344-4795-840C-D776F81E0A6D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B97BE2C0-CE44-49F2-8C73-90D4C802C1B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77CC1EF8-D22F-4909-BD8C-DF5733C5EB03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A36839E6-C570-43AE-84B1-011A9C2076D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37CB1DE5-2123-4FFB-BC10-3F52478A0E1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25CE2308-7279-444E-9E01-BDA1E3B0F7BA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FDD763B7-79CB-4E03-9FDC-43B9F96D4754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69A75659-DA56-458A-A84E-95F2A7B95ACC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B9643193-5E77-46E0-AF5D-25EBF36FE627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FDDCC18-2B59-4E43-83E5-637E81F057B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A5E7-B536-4352-B6A5-6875A838929F}">
  <dimension ref="A1:K104"/>
  <sheetViews>
    <sheetView tabSelected="1" view="pageBreakPreview" topLeftCell="A22" zoomScaleSheetLayoutView="100" workbookViewId="0">
      <selection activeCell="H41" sqref="H41"/>
    </sheetView>
  </sheetViews>
  <sheetFormatPr defaultRowHeight="12.75" x14ac:dyDescent="0.2"/>
  <cols>
    <col min="1" max="1" width="25.5" style="2" customWidth="1"/>
    <col min="2" max="2" width="18.1640625" style="2" customWidth="1"/>
    <col min="3" max="3" width="8.1640625" style="63" customWidth="1"/>
    <col min="4" max="5" width="10.5" style="2" customWidth="1"/>
    <col min="6" max="6" width="11.83203125" style="2" customWidth="1"/>
    <col min="7" max="7" width="12" style="2" customWidth="1"/>
    <col min="8" max="9" width="11.83203125" style="2" customWidth="1"/>
    <col min="10" max="10" width="3.1640625" style="2" customWidth="1"/>
    <col min="11" max="16384" width="9.33203125" style="2"/>
  </cols>
  <sheetData>
    <row r="1" spans="1:10" ht="14.25" customHeight="1" x14ac:dyDescent="0.2">
      <c r="A1" s="85"/>
      <c r="B1" s="85"/>
      <c r="C1" s="85"/>
      <c r="D1" s="85"/>
      <c r="E1" s="85"/>
      <c r="F1" s="85"/>
      <c r="G1" s="85"/>
      <c r="H1" s="85"/>
      <c r="I1" s="1" t="s">
        <v>0</v>
      </c>
    </row>
    <row r="2" spans="1:10" ht="14.25" customHeight="1" x14ac:dyDescent="0.2">
      <c r="A2" s="85"/>
      <c r="B2" s="85"/>
      <c r="C2" s="85"/>
      <c r="D2" s="85"/>
      <c r="E2" s="3"/>
      <c r="F2" s="3"/>
      <c r="G2" s="3"/>
      <c r="H2" s="4" t="s">
        <v>1</v>
      </c>
      <c r="I2" s="5">
        <v>2023</v>
      </c>
    </row>
    <row r="3" spans="1:10" ht="14.25" customHeight="1" x14ac:dyDescent="0.2">
      <c r="A3" s="86" t="s">
        <v>2</v>
      </c>
      <c r="B3" s="87"/>
      <c r="C3" s="87"/>
      <c r="D3" s="87"/>
      <c r="E3" s="6"/>
      <c r="F3" s="6"/>
      <c r="G3" s="6"/>
      <c r="H3" s="7" t="s">
        <v>3</v>
      </c>
      <c r="I3" s="5">
        <v>31871157</v>
      </c>
    </row>
    <row r="4" spans="1:10" ht="14.25" customHeight="1" x14ac:dyDescent="0.2">
      <c r="A4" s="88" t="s">
        <v>4</v>
      </c>
      <c r="B4" s="88"/>
      <c r="C4" s="88"/>
      <c r="D4" s="88"/>
      <c r="E4" s="8"/>
      <c r="F4" s="8"/>
      <c r="G4" s="8"/>
      <c r="H4" s="9" t="s">
        <v>5</v>
      </c>
      <c r="I4" s="10"/>
    </row>
    <row r="5" spans="1:10" ht="14.25" customHeight="1" x14ac:dyDescent="0.2">
      <c r="A5" s="88" t="s">
        <v>6</v>
      </c>
      <c r="B5" s="88"/>
      <c r="C5" s="88"/>
      <c r="D5" s="88"/>
      <c r="E5" s="8"/>
      <c r="F5" s="8"/>
      <c r="G5" s="8"/>
      <c r="H5" s="9" t="s">
        <v>7</v>
      </c>
      <c r="I5" s="10"/>
    </row>
    <row r="6" spans="1:10" ht="14.25" customHeight="1" x14ac:dyDescent="0.2">
      <c r="A6" s="88" t="s">
        <v>8</v>
      </c>
      <c r="B6" s="88"/>
      <c r="C6" s="88"/>
      <c r="D6" s="88"/>
      <c r="E6" s="8"/>
      <c r="F6" s="8"/>
      <c r="G6" s="8"/>
      <c r="H6" s="9" t="s">
        <v>9</v>
      </c>
      <c r="I6" s="11" t="s">
        <v>10</v>
      </c>
    </row>
    <row r="7" spans="1:10" ht="14.25" customHeight="1" x14ac:dyDescent="0.2">
      <c r="A7" s="103" t="s">
        <v>11</v>
      </c>
      <c r="B7" s="88"/>
      <c r="C7" s="88"/>
      <c r="D7" s="88"/>
      <c r="E7" s="104"/>
      <c r="F7" s="104"/>
      <c r="G7" s="104"/>
      <c r="H7" s="104"/>
      <c r="I7" s="12"/>
    </row>
    <row r="8" spans="1:10" ht="14.25" customHeight="1" x14ac:dyDescent="0.2">
      <c r="A8" s="103" t="s">
        <v>107</v>
      </c>
      <c r="B8" s="88"/>
      <c r="C8" s="88"/>
      <c r="D8" s="88"/>
      <c r="E8" s="104"/>
      <c r="F8" s="104"/>
      <c r="G8" s="104"/>
      <c r="H8" s="104"/>
      <c r="I8" s="13"/>
    </row>
    <row r="9" spans="1:10" ht="15" customHeight="1" x14ac:dyDescent="0.2">
      <c r="A9" s="105" t="s">
        <v>12</v>
      </c>
      <c r="B9" s="105"/>
      <c r="C9" s="105"/>
      <c r="D9" s="105"/>
      <c r="E9" s="105"/>
      <c r="F9" s="105"/>
      <c r="G9" s="105"/>
      <c r="H9" s="105"/>
      <c r="I9" s="106"/>
    </row>
    <row r="10" spans="1:10" ht="54" customHeight="1" x14ac:dyDescent="0.2">
      <c r="A10" s="89" t="s">
        <v>109</v>
      </c>
      <c r="B10" s="90"/>
      <c r="C10" s="90"/>
      <c r="D10" s="90"/>
      <c r="E10" s="90"/>
      <c r="F10" s="90"/>
      <c r="G10" s="90"/>
      <c r="H10" s="90"/>
      <c r="I10" s="90"/>
      <c r="J10" s="14"/>
    </row>
    <row r="11" spans="1:10" ht="14.25" customHeight="1" thickBot="1" x14ac:dyDescent="0.25">
      <c r="A11" s="91" t="s">
        <v>13</v>
      </c>
      <c r="B11" s="91"/>
      <c r="C11" s="91"/>
      <c r="D11" s="91"/>
      <c r="E11" s="91"/>
      <c r="F11" s="91"/>
      <c r="G11" s="91"/>
      <c r="H11" s="91"/>
      <c r="I11" s="91"/>
      <c r="J11" s="3"/>
    </row>
    <row r="12" spans="1:10" s="15" customFormat="1" ht="40.15" customHeight="1" x14ac:dyDescent="0.2">
      <c r="A12" s="92" t="s">
        <v>14</v>
      </c>
      <c r="B12" s="93"/>
      <c r="C12" s="96" t="s">
        <v>15</v>
      </c>
      <c r="D12" s="98" t="s">
        <v>16</v>
      </c>
      <c r="E12" s="99"/>
      <c r="F12" s="100" t="s">
        <v>17</v>
      </c>
      <c r="G12" s="101"/>
      <c r="H12" s="101"/>
      <c r="I12" s="102"/>
    </row>
    <row r="13" spans="1:10" s="15" customFormat="1" ht="30.6" customHeight="1" thickBot="1" x14ac:dyDescent="0.25">
      <c r="A13" s="94"/>
      <c r="B13" s="95"/>
      <c r="C13" s="97"/>
      <c r="D13" s="16" t="s">
        <v>18</v>
      </c>
      <c r="E13" s="17" t="s">
        <v>110</v>
      </c>
      <c r="F13" s="17" t="s">
        <v>114</v>
      </c>
      <c r="G13" s="17" t="s">
        <v>111</v>
      </c>
      <c r="H13" s="16" t="s">
        <v>22</v>
      </c>
      <c r="I13" s="19" t="s">
        <v>23</v>
      </c>
    </row>
    <row r="14" spans="1:10" s="24" customFormat="1" thickBot="1" x14ac:dyDescent="0.25">
      <c r="A14" s="111">
        <v>1</v>
      </c>
      <c r="B14" s="112"/>
      <c r="C14" s="20">
        <v>2</v>
      </c>
      <c r="D14" s="21">
        <v>3</v>
      </c>
      <c r="E14" s="22">
        <v>4</v>
      </c>
      <c r="F14" s="22">
        <v>5</v>
      </c>
      <c r="G14" s="22">
        <v>6</v>
      </c>
      <c r="H14" s="21">
        <v>7</v>
      </c>
      <c r="I14" s="23">
        <v>8</v>
      </c>
    </row>
    <row r="15" spans="1:10" ht="14.25" customHeight="1" x14ac:dyDescent="0.2">
      <c r="A15" s="113" t="s">
        <v>24</v>
      </c>
      <c r="B15" s="114"/>
      <c r="C15" s="114"/>
      <c r="D15" s="114"/>
      <c r="E15" s="114"/>
      <c r="F15" s="114"/>
      <c r="G15" s="114"/>
      <c r="H15" s="114"/>
      <c r="I15" s="115"/>
    </row>
    <row r="16" spans="1:10" ht="14.25" customHeight="1" x14ac:dyDescent="0.2">
      <c r="A16" s="109" t="s">
        <v>25</v>
      </c>
      <c r="B16" s="110"/>
      <c r="C16" s="25"/>
      <c r="D16" s="26"/>
      <c r="E16" s="27"/>
      <c r="F16" s="27"/>
      <c r="G16" s="27"/>
      <c r="H16" s="26"/>
      <c r="I16" s="28"/>
    </row>
    <row r="17" spans="1:9" ht="28.5" customHeight="1" x14ac:dyDescent="0.2">
      <c r="A17" s="116" t="s">
        <v>26</v>
      </c>
      <c r="B17" s="117"/>
      <c r="C17" s="29">
        <v>10</v>
      </c>
      <c r="D17" s="30">
        <v>114637</v>
      </c>
      <c r="E17" s="30">
        <v>110561</v>
      </c>
      <c r="F17" s="30">
        <f>120485+29448+18655</f>
        <v>168588</v>
      </c>
      <c r="G17" s="30">
        <v>110561</v>
      </c>
      <c r="H17" s="31">
        <f>G17-F17</f>
        <v>-58027</v>
      </c>
      <c r="I17" s="73">
        <f>G17/F17*100</f>
        <v>65.580586993143044</v>
      </c>
    </row>
    <row r="18" spans="1:9" ht="14.25" customHeight="1" x14ac:dyDescent="0.2">
      <c r="A18" s="107" t="s">
        <v>27</v>
      </c>
      <c r="B18" s="108"/>
      <c r="C18" s="29">
        <v>11</v>
      </c>
      <c r="D18" s="32"/>
      <c r="E18" s="32"/>
      <c r="F18" s="32"/>
      <c r="G18" s="32"/>
      <c r="H18" s="31"/>
      <c r="I18" s="73"/>
    </row>
    <row r="19" spans="1:9" ht="14.25" customHeight="1" x14ac:dyDescent="0.2">
      <c r="A19" s="107" t="s">
        <v>28</v>
      </c>
      <c r="B19" s="108"/>
      <c r="C19" s="29">
        <v>20</v>
      </c>
      <c r="D19" s="32">
        <v>19106</v>
      </c>
      <c r="E19" s="32">
        <v>18427</v>
      </c>
      <c r="F19" s="32">
        <f>20081+4908+3109</f>
        <v>28098</v>
      </c>
      <c r="G19" s="32">
        <v>18427</v>
      </c>
      <c r="H19" s="31">
        <f>G19-F19</f>
        <v>-9671</v>
      </c>
      <c r="I19" s="73">
        <f>G19/F19*100</f>
        <v>65.581180155171182</v>
      </c>
    </row>
    <row r="20" spans="1:9" ht="14.25" customHeight="1" x14ac:dyDescent="0.2">
      <c r="A20" s="107" t="s">
        <v>29</v>
      </c>
      <c r="B20" s="108"/>
      <c r="C20" s="29">
        <v>30</v>
      </c>
      <c r="D20" s="32"/>
      <c r="E20" s="32"/>
      <c r="F20" s="32"/>
      <c r="G20" s="32"/>
      <c r="H20" s="31"/>
      <c r="I20" s="73"/>
    </row>
    <row r="21" spans="1:9" ht="27" customHeight="1" x14ac:dyDescent="0.2">
      <c r="A21" s="109" t="s">
        <v>30</v>
      </c>
      <c r="B21" s="110"/>
      <c r="C21" s="33">
        <v>40</v>
      </c>
      <c r="D21" s="34">
        <v>95531</v>
      </c>
      <c r="E21" s="34">
        <f>E17-E19</f>
        <v>92134</v>
      </c>
      <c r="F21" s="34">
        <f>F17-F19</f>
        <v>140490</v>
      </c>
      <c r="G21" s="34">
        <f>G17-G19</f>
        <v>92134</v>
      </c>
      <c r="H21" s="35">
        <f>G21-F21</f>
        <v>-48356</v>
      </c>
      <c r="I21" s="74">
        <f>G21/F21*100</f>
        <v>65.580468360737427</v>
      </c>
    </row>
    <row r="22" spans="1:9" ht="14.25" customHeight="1" x14ac:dyDescent="0.2">
      <c r="A22" s="107" t="s">
        <v>31</v>
      </c>
      <c r="B22" s="108"/>
      <c r="C22" s="29">
        <v>50</v>
      </c>
      <c r="D22" s="32">
        <v>6050</v>
      </c>
      <c r="E22" s="32">
        <v>11154</v>
      </c>
      <c r="F22" s="32">
        <v>10913</v>
      </c>
      <c r="G22" s="32">
        <v>11154</v>
      </c>
      <c r="H22" s="31">
        <f>G22-F22</f>
        <v>241</v>
      </c>
      <c r="I22" s="73">
        <f>G22/F22*100</f>
        <v>102.20837533217264</v>
      </c>
    </row>
    <row r="23" spans="1:9" ht="14.25" customHeight="1" x14ac:dyDescent="0.2">
      <c r="A23" s="107" t="s">
        <v>32</v>
      </c>
      <c r="B23" s="108"/>
      <c r="C23" s="36"/>
      <c r="D23" s="32"/>
      <c r="E23" s="32"/>
      <c r="F23" s="41"/>
      <c r="G23" s="32"/>
      <c r="H23" s="38"/>
      <c r="I23" s="75"/>
    </row>
    <row r="24" spans="1:9" ht="14.25" customHeight="1" x14ac:dyDescent="0.2">
      <c r="A24" s="107" t="s">
        <v>33</v>
      </c>
      <c r="B24" s="108"/>
      <c r="C24" s="29">
        <v>51</v>
      </c>
      <c r="D24" s="32"/>
      <c r="E24" s="32"/>
      <c r="F24" s="41"/>
      <c r="G24" s="32"/>
      <c r="H24" s="38"/>
      <c r="I24" s="75"/>
    </row>
    <row r="25" spans="1:9" ht="14.25" customHeight="1" x14ac:dyDescent="0.2">
      <c r="A25" s="107" t="s">
        <v>34</v>
      </c>
      <c r="B25" s="108"/>
      <c r="C25" s="29">
        <v>52</v>
      </c>
      <c r="D25" s="32"/>
      <c r="E25" s="32"/>
      <c r="F25" s="41"/>
      <c r="G25" s="32"/>
      <c r="H25" s="38"/>
      <c r="I25" s="75"/>
    </row>
    <row r="26" spans="1:9" ht="25.5" customHeight="1" x14ac:dyDescent="0.2">
      <c r="A26" s="116" t="s">
        <v>35</v>
      </c>
      <c r="B26" s="117"/>
      <c r="C26" s="29">
        <v>53</v>
      </c>
      <c r="D26" s="30"/>
      <c r="E26" s="30"/>
      <c r="F26" s="44"/>
      <c r="G26" s="30"/>
      <c r="H26" s="31"/>
      <c r="I26" s="76"/>
    </row>
    <row r="27" spans="1:9" ht="14.25" customHeight="1" x14ac:dyDescent="0.2">
      <c r="A27" s="107" t="s">
        <v>36</v>
      </c>
      <c r="B27" s="108"/>
      <c r="C27" s="29">
        <v>60</v>
      </c>
      <c r="D27" s="32"/>
      <c r="E27" s="32"/>
      <c r="F27" s="41"/>
      <c r="G27" s="32"/>
      <c r="H27" s="38"/>
      <c r="I27" s="75"/>
    </row>
    <row r="28" spans="1:9" ht="14.25" customHeight="1" x14ac:dyDescent="0.2">
      <c r="A28" s="107" t="s">
        <v>37</v>
      </c>
      <c r="B28" s="108"/>
      <c r="C28" s="29">
        <v>70</v>
      </c>
      <c r="D28" s="32"/>
      <c r="E28" s="32">
        <v>1</v>
      </c>
      <c r="F28" s="41"/>
      <c r="G28" s="32">
        <v>1</v>
      </c>
      <c r="H28" s="38">
        <f>G28-F28</f>
        <v>1</v>
      </c>
      <c r="I28" s="75"/>
    </row>
    <row r="29" spans="1:9" ht="14.25" customHeight="1" x14ac:dyDescent="0.2">
      <c r="A29" s="107" t="s">
        <v>38</v>
      </c>
      <c r="B29" s="108"/>
      <c r="C29" s="29">
        <v>80</v>
      </c>
      <c r="D29" s="32">
        <v>1603</v>
      </c>
      <c r="E29" s="32">
        <v>1787</v>
      </c>
      <c r="F29" s="32">
        <f>550+550+550</f>
        <v>1650</v>
      </c>
      <c r="G29" s="32">
        <v>1787</v>
      </c>
      <c r="H29" s="38">
        <f>G29-F29</f>
        <v>137</v>
      </c>
      <c r="I29" s="72">
        <f>G29/F29*100</f>
        <v>108.3030303030303</v>
      </c>
    </row>
    <row r="30" spans="1:9" ht="14.25" customHeight="1" x14ac:dyDescent="0.2">
      <c r="A30" s="107" t="s">
        <v>32</v>
      </c>
      <c r="B30" s="108"/>
      <c r="C30" s="36"/>
      <c r="D30" s="32"/>
      <c r="E30" s="32"/>
      <c r="F30" s="41"/>
      <c r="G30" s="32"/>
      <c r="H30" s="38"/>
      <c r="I30" s="72"/>
    </row>
    <row r="31" spans="1:9" x14ac:dyDescent="0.2">
      <c r="A31" s="118" t="s">
        <v>39</v>
      </c>
      <c r="B31" s="117"/>
      <c r="C31" s="29">
        <v>81</v>
      </c>
      <c r="D31" s="30"/>
      <c r="E31" s="30"/>
      <c r="F31" s="44"/>
      <c r="G31" s="30"/>
      <c r="H31" s="31"/>
      <c r="I31" s="72"/>
    </row>
    <row r="32" spans="1:9" ht="14.25" customHeight="1" x14ac:dyDescent="0.2">
      <c r="A32" s="107" t="s">
        <v>40</v>
      </c>
      <c r="B32" s="108"/>
      <c r="C32" s="29">
        <v>82</v>
      </c>
      <c r="D32" s="38">
        <v>1603</v>
      </c>
      <c r="E32" s="38">
        <f>E29</f>
        <v>1787</v>
      </c>
      <c r="F32" s="32">
        <f>F29</f>
        <v>1650</v>
      </c>
      <c r="G32" s="38">
        <f>G29</f>
        <v>1787</v>
      </c>
      <c r="H32" s="38">
        <f>G32-F32</f>
        <v>137</v>
      </c>
      <c r="I32" s="72">
        <f t="shared" ref="I32" si="0">G32/F32*100</f>
        <v>108.3030303030303</v>
      </c>
    </row>
    <row r="33" spans="1:9" ht="14.25" customHeight="1" x14ac:dyDescent="0.2">
      <c r="A33" s="109" t="s">
        <v>41</v>
      </c>
      <c r="B33" s="110"/>
      <c r="C33" s="33">
        <v>90</v>
      </c>
      <c r="D33" s="40">
        <v>103184</v>
      </c>
      <c r="E33" s="40">
        <f>E21+E22+E29+E28</f>
        <v>105076</v>
      </c>
      <c r="F33" s="40">
        <f>F21+F29+F22</f>
        <v>153053</v>
      </c>
      <c r="G33" s="40">
        <f>G21+G22+G29+G28</f>
        <v>105076</v>
      </c>
      <c r="H33" s="77">
        <f>G33-F33</f>
        <v>-47977</v>
      </c>
      <c r="I33" s="78">
        <f>G33/F33*100</f>
        <v>68.65334230625993</v>
      </c>
    </row>
    <row r="34" spans="1:9" ht="14.25" customHeight="1" x14ac:dyDescent="0.2">
      <c r="A34" s="109" t="s">
        <v>42</v>
      </c>
      <c r="B34" s="110"/>
      <c r="C34" s="36"/>
      <c r="D34" s="41"/>
      <c r="E34" s="41"/>
      <c r="F34" s="41"/>
      <c r="G34" s="41"/>
      <c r="H34" s="38"/>
      <c r="I34" s="72"/>
    </row>
    <row r="35" spans="1:9" ht="26.25" customHeight="1" x14ac:dyDescent="0.2">
      <c r="A35" s="116" t="s">
        <v>43</v>
      </c>
      <c r="B35" s="117"/>
      <c r="C35" s="42">
        <v>100</v>
      </c>
      <c r="D35" s="30">
        <v>116716</v>
      </c>
      <c r="E35" s="30">
        <v>122710</v>
      </c>
      <c r="F35" s="30">
        <f>98072+22473+13555</f>
        <v>134100</v>
      </c>
      <c r="G35" s="30">
        <v>122710</v>
      </c>
      <c r="H35" s="31">
        <f>G35-F35</f>
        <v>-11390</v>
      </c>
      <c r="I35" s="73">
        <f>G35/F35*100</f>
        <v>91.506338553318429</v>
      </c>
    </row>
    <row r="36" spans="1:9" ht="14.25" customHeight="1" x14ac:dyDescent="0.2">
      <c r="A36" s="107" t="s">
        <v>44</v>
      </c>
      <c r="B36" s="108"/>
      <c r="C36" s="42">
        <v>110</v>
      </c>
      <c r="D36" s="32">
        <v>4706</v>
      </c>
      <c r="E36" s="32">
        <v>4985</v>
      </c>
      <c r="F36" s="32">
        <f>1677+1677+1677</f>
        <v>5031</v>
      </c>
      <c r="G36" s="32">
        <v>4985</v>
      </c>
      <c r="H36" s="31">
        <f>G36-F36</f>
        <v>-46</v>
      </c>
      <c r="I36" s="73">
        <f>G36/F36*100</f>
        <v>99.085668853110704</v>
      </c>
    </row>
    <row r="37" spans="1:9" ht="14.25" customHeight="1" x14ac:dyDescent="0.2">
      <c r="A37" s="107" t="s">
        <v>45</v>
      </c>
      <c r="B37" s="108"/>
      <c r="C37" s="42">
        <v>120</v>
      </c>
      <c r="D37" s="32"/>
      <c r="E37" s="32"/>
      <c r="F37" s="32"/>
      <c r="G37" s="32"/>
      <c r="H37" s="31"/>
      <c r="I37" s="73"/>
    </row>
    <row r="38" spans="1:9" ht="14.25" customHeight="1" x14ac:dyDescent="0.2">
      <c r="A38" s="107" t="s">
        <v>46</v>
      </c>
      <c r="B38" s="108"/>
      <c r="C38" s="42">
        <v>130</v>
      </c>
      <c r="D38" s="32">
        <v>1212</v>
      </c>
      <c r="E38" s="32">
        <v>1578</v>
      </c>
      <c r="F38" s="32">
        <f>652+387+311</f>
        <v>1350</v>
      </c>
      <c r="G38" s="32">
        <v>1578</v>
      </c>
      <c r="H38" s="31">
        <f>G38-F38</f>
        <v>228</v>
      </c>
      <c r="I38" s="73">
        <f>G38/F38*100</f>
        <v>116.88888888888889</v>
      </c>
    </row>
    <row r="39" spans="1:9" ht="14.25" customHeight="1" x14ac:dyDescent="0.2">
      <c r="A39" s="107" t="s">
        <v>47</v>
      </c>
      <c r="B39" s="108"/>
      <c r="C39" s="42">
        <v>140</v>
      </c>
      <c r="D39" s="32"/>
      <c r="E39" s="32"/>
      <c r="F39" s="32"/>
      <c r="G39" s="32"/>
      <c r="H39" s="31"/>
      <c r="I39" s="73"/>
    </row>
    <row r="40" spans="1:9" ht="14.25" customHeight="1" x14ac:dyDescent="0.2">
      <c r="A40" s="107" t="s">
        <v>48</v>
      </c>
      <c r="B40" s="108"/>
      <c r="C40" s="42">
        <v>150</v>
      </c>
      <c r="D40" s="32"/>
      <c r="E40" s="32"/>
      <c r="F40" s="32"/>
      <c r="G40" s="32"/>
      <c r="H40" s="31"/>
      <c r="I40" s="73"/>
    </row>
    <row r="41" spans="1:9" ht="14.25" customHeight="1" x14ac:dyDescent="0.2">
      <c r="A41" s="107" t="s">
        <v>49</v>
      </c>
      <c r="B41" s="108"/>
      <c r="C41" s="42">
        <v>160</v>
      </c>
      <c r="D41" s="32">
        <v>171</v>
      </c>
      <c r="E41" s="32">
        <v>32</v>
      </c>
      <c r="F41" s="32"/>
      <c r="G41" s="32">
        <v>32</v>
      </c>
      <c r="H41" s="31">
        <f t="shared" ref="H39:H41" si="1">G41-F41</f>
        <v>32</v>
      </c>
      <c r="I41" s="73"/>
    </row>
    <row r="42" spans="1:9" ht="14.25" customHeight="1" x14ac:dyDescent="0.2">
      <c r="A42" s="109" t="s">
        <v>50</v>
      </c>
      <c r="B42" s="110"/>
      <c r="C42" s="43">
        <v>170</v>
      </c>
      <c r="D42" s="40">
        <v>122805</v>
      </c>
      <c r="E42" s="40">
        <f>SUM(E35:E41)</f>
        <v>129305</v>
      </c>
      <c r="F42" s="40">
        <f>SUM(F35:F41)</f>
        <v>140481</v>
      </c>
      <c r="G42" s="40">
        <f>SUM(G35:G41)</f>
        <v>129305</v>
      </c>
      <c r="H42" s="35">
        <f>G42-F42</f>
        <v>-11176</v>
      </c>
      <c r="I42" s="74">
        <f>G42/F42*100</f>
        <v>92.044475765405991</v>
      </c>
    </row>
    <row r="43" spans="1:9" ht="14.25" customHeight="1" x14ac:dyDescent="0.2">
      <c r="A43" s="109" t="s">
        <v>51</v>
      </c>
      <c r="B43" s="110"/>
      <c r="C43" s="36"/>
      <c r="D43" s="41"/>
      <c r="E43" s="41"/>
      <c r="F43" s="41"/>
      <c r="G43" s="41"/>
      <c r="H43" s="31"/>
      <c r="I43" s="74"/>
    </row>
    <row r="44" spans="1:9" ht="14.25" customHeight="1" x14ac:dyDescent="0.2">
      <c r="A44" s="107" t="s">
        <v>52</v>
      </c>
      <c r="B44" s="108"/>
      <c r="C44" s="42">
        <v>180</v>
      </c>
      <c r="D44" s="41"/>
      <c r="E44" s="68"/>
      <c r="F44" s="41"/>
      <c r="G44" s="68"/>
      <c r="H44" s="31"/>
      <c r="I44" s="74"/>
    </row>
    <row r="45" spans="1:9" ht="14.25" customHeight="1" x14ac:dyDescent="0.2">
      <c r="A45" s="107" t="s">
        <v>53</v>
      </c>
      <c r="B45" s="108"/>
      <c r="C45" s="42">
        <v>181</v>
      </c>
      <c r="D45" s="37"/>
      <c r="E45" s="81"/>
      <c r="F45" s="71">
        <f>F21-F35</f>
        <v>6390</v>
      </c>
      <c r="G45" s="81"/>
      <c r="H45" s="31">
        <f>G45-F45</f>
        <v>-6390</v>
      </c>
      <c r="I45" s="74"/>
    </row>
    <row r="46" spans="1:9" ht="14.25" customHeight="1" x14ac:dyDescent="0.2">
      <c r="A46" s="107" t="s">
        <v>54</v>
      </c>
      <c r="B46" s="108"/>
      <c r="C46" s="42">
        <v>182</v>
      </c>
      <c r="D46" s="38">
        <v>21185</v>
      </c>
      <c r="E46" s="70">
        <f>-(E21-E35)</f>
        <v>30576</v>
      </c>
      <c r="F46" s="38"/>
      <c r="G46" s="70">
        <f>-(G21-G35)</f>
        <v>30576</v>
      </c>
      <c r="H46" s="31">
        <f>G46-F46</f>
        <v>30576</v>
      </c>
      <c r="I46" s="74"/>
    </row>
    <row r="47" spans="1:9" ht="25.5" customHeight="1" x14ac:dyDescent="0.2">
      <c r="A47" s="118" t="s">
        <v>55</v>
      </c>
      <c r="B47" s="117"/>
      <c r="C47" s="42">
        <v>190</v>
      </c>
      <c r="D47" s="44"/>
      <c r="E47" s="57"/>
      <c r="F47" s="30"/>
      <c r="G47" s="57"/>
      <c r="H47" s="31"/>
      <c r="I47" s="74"/>
    </row>
    <row r="48" spans="1:9" x14ac:dyDescent="0.2">
      <c r="A48" s="107" t="s">
        <v>53</v>
      </c>
      <c r="B48" s="108"/>
      <c r="C48" s="42">
        <v>191</v>
      </c>
      <c r="D48" s="37"/>
      <c r="E48" s="82"/>
      <c r="F48" s="71">
        <f>F21+F22-F42</f>
        <v>10922</v>
      </c>
      <c r="G48" s="82"/>
      <c r="H48" s="31">
        <f>G48-F48</f>
        <v>-10922</v>
      </c>
      <c r="I48" s="74"/>
    </row>
    <row r="49" spans="1:9" ht="14.25" customHeight="1" x14ac:dyDescent="0.2">
      <c r="A49" s="107" t="s">
        <v>54</v>
      </c>
      <c r="B49" s="108"/>
      <c r="C49" s="42">
        <v>192</v>
      </c>
      <c r="D49" s="38">
        <v>21053</v>
      </c>
      <c r="E49" s="70">
        <f>-(E21+E22-E35-E36-E38)</f>
        <v>25985</v>
      </c>
      <c r="F49" s="38"/>
      <c r="G49" s="70">
        <f>-(G21+G22-G35-G36-G38)</f>
        <v>25985</v>
      </c>
      <c r="H49" s="31">
        <f>G49-F49</f>
        <v>25985</v>
      </c>
      <c r="I49" s="74"/>
    </row>
    <row r="50" spans="1:9" ht="24.75" customHeight="1" x14ac:dyDescent="0.2">
      <c r="A50" s="116" t="s">
        <v>56</v>
      </c>
      <c r="B50" s="117"/>
      <c r="C50" s="42">
        <v>200</v>
      </c>
      <c r="D50" s="44"/>
      <c r="E50" s="57"/>
      <c r="F50" s="30"/>
      <c r="G50" s="57"/>
      <c r="H50" s="31"/>
      <c r="I50" s="74"/>
    </row>
    <row r="51" spans="1:9" ht="14.25" customHeight="1" x14ac:dyDescent="0.2">
      <c r="A51" s="107" t="s">
        <v>53</v>
      </c>
      <c r="B51" s="108"/>
      <c r="C51" s="42">
        <v>201</v>
      </c>
      <c r="D51" s="37"/>
      <c r="E51" s="82"/>
      <c r="F51" s="71">
        <f>F33-F42</f>
        <v>12572</v>
      </c>
      <c r="G51" s="82"/>
      <c r="H51" s="31">
        <f>G51-F51</f>
        <v>-12572</v>
      </c>
      <c r="I51" s="74"/>
    </row>
    <row r="52" spans="1:9" ht="14.25" customHeight="1" x14ac:dyDescent="0.2">
      <c r="A52" s="107" t="s">
        <v>54</v>
      </c>
      <c r="B52" s="108"/>
      <c r="C52" s="42">
        <v>202</v>
      </c>
      <c r="D52" s="38">
        <v>19621</v>
      </c>
      <c r="E52" s="70">
        <f>-(E33-E42)</f>
        <v>24229</v>
      </c>
      <c r="F52" s="37"/>
      <c r="G52" s="70">
        <f>-(G33-G42)</f>
        <v>24229</v>
      </c>
      <c r="H52" s="31">
        <f>G52-F52</f>
        <v>24229</v>
      </c>
      <c r="I52" s="74"/>
    </row>
    <row r="53" spans="1:9" x14ac:dyDescent="0.2">
      <c r="A53" s="118" t="s">
        <v>57</v>
      </c>
      <c r="B53" s="117"/>
      <c r="C53" s="42">
        <v>210</v>
      </c>
      <c r="D53" s="44"/>
      <c r="E53" s="30"/>
      <c r="F53" s="44"/>
      <c r="G53" s="30"/>
      <c r="H53" s="31"/>
      <c r="I53" s="74"/>
    </row>
    <row r="54" spans="1:9" ht="14.25" customHeight="1" x14ac:dyDescent="0.2">
      <c r="A54" s="107" t="s">
        <v>58</v>
      </c>
      <c r="B54" s="108"/>
      <c r="C54" s="42">
        <v>220</v>
      </c>
      <c r="D54" s="41"/>
      <c r="E54" s="32"/>
      <c r="F54" s="41"/>
      <c r="G54" s="32"/>
      <c r="H54" s="31"/>
      <c r="I54" s="74"/>
    </row>
    <row r="55" spans="1:9" ht="14.25" customHeight="1" x14ac:dyDescent="0.2">
      <c r="A55" s="107" t="s">
        <v>53</v>
      </c>
      <c r="B55" s="108"/>
      <c r="C55" s="42">
        <v>221</v>
      </c>
      <c r="D55" s="41"/>
      <c r="E55" s="83"/>
      <c r="F55" s="32">
        <f>F33-F42</f>
        <v>12572</v>
      </c>
      <c r="G55" s="83"/>
      <c r="H55" s="31">
        <f t="shared" ref="H55:H56" si="2">G55-F55</f>
        <v>-12572</v>
      </c>
      <c r="I55" s="74"/>
    </row>
    <row r="56" spans="1:9" ht="14.25" customHeight="1" x14ac:dyDescent="0.2">
      <c r="A56" s="107" t="s">
        <v>54</v>
      </c>
      <c r="B56" s="108"/>
      <c r="C56" s="45">
        <v>222</v>
      </c>
      <c r="D56" s="32">
        <v>19621</v>
      </c>
      <c r="E56" s="32">
        <f>E52</f>
        <v>24229</v>
      </c>
      <c r="F56" s="41"/>
      <c r="G56" s="32">
        <f>G52</f>
        <v>24229</v>
      </c>
      <c r="H56" s="31">
        <f t="shared" si="2"/>
        <v>24229</v>
      </c>
      <c r="I56" s="74"/>
    </row>
    <row r="57" spans="1:9" ht="13.5" thickBot="1" x14ac:dyDescent="0.25">
      <c r="A57" s="119" t="s">
        <v>59</v>
      </c>
      <c r="B57" s="120"/>
      <c r="C57" s="46">
        <v>230</v>
      </c>
      <c r="D57" s="47"/>
      <c r="E57" s="41"/>
      <c r="F57" s="48"/>
      <c r="G57" s="41"/>
      <c r="H57" s="47"/>
      <c r="I57" s="49"/>
    </row>
    <row r="58" spans="1:9" ht="14.25" customHeight="1" x14ac:dyDescent="0.2">
      <c r="A58" s="113" t="s">
        <v>60</v>
      </c>
      <c r="B58" s="114"/>
      <c r="C58" s="114"/>
      <c r="D58" s="114"/>
      <c r="E58" s="114"/>
      <c r="F58" s="114"/>
      <c r="G58" s="114"/>
      <c r="H58" s="114"/>
      <c r="I58" s="115"/>
    </row>
    <row r="59" spans="1:9" ht="14.25" customHeight="1" x14ac:dyDescent="0.2">
      <c r="A59" s="107" t="s">
        <v>61</v>
      </c>
      <c r="B59" s="108"/>
      <c r="C59" s="42">
        <v>240</v>
      </c>
      <c r="D59" s="32">
        <v>91508</v>
      </c>
      <c r="E59" s="32">
        <v>98118</v>
      </c>
      <c r="F59" s="32">
        <f>85116+14472+6765</f>
        <v>106353</v>
      </c>
      <c r="G59" s="32">
        <v>98118</v>
      </c>
      <c r="H59" s="38">
        <f>G59-F59</f>
        <v>-8235</v>
      </c>
      <c r="I59" s="72">
        <f t="shared" ref="I59:I64" si="3">G59/F59*100</f>
        <v>92.256917999492259</v>
      </c>
    </row>
    <row r="60" spans="1:9" ht="14.25" customHeight="1" x14ac:dyDescent="0.2">
      <c r="A60" s="107" t="s">
        <v>62</v>
      </c>
      <c r="B60" s="108"/>
      <c r="C60" s="42">
        <v>250</v>
      </c>
      <c r="D60" s="32">
        <v>21205</v>
      </c>
      <c r="E60" s="32">
        <v>19836</v>
      </c>
      <c r="F60" s="32">
        <f>10844+7346+6297</f>
        <v>24487</v>
      </c>
      <c r="G60" s="32">
        <v>19836</v>
      </c>
      <c r="H60" s="38">
        <f t="shared" ref="H60:H64" si="4">G60-F60</f>
        <v>-4651</v>
      </c>
      <c r="I60" s="72">
        <f t="shared" si="3"/>
        <v>81.006248213337699</v>
      </c>
    </row>
    <row r="61" spans="1:9" ht="14.25" customHeight="1" x14ac:dyDescent="0.2">
      <c r="A61" s="107" t="s">
        <v>63</v>
      </c>
      <c r="B61" s="108"/>
      <c r="C61" s="42">
        <v>260</v>
      </c>
      <c r="D61" s="32">
        <v>4270</v>
      </c>
      <c r="E61" s="32">
        <v>4079</v>
      </c>
      <c r="F61" s="32">
        <f>2386+1616+1385</f>
        <v>5387</v>
      </c>
      <c r="G61" s="32">
        <v>4079</v>
      </c>
      <c r="H61" s="38">
        <f>G61-F61</f>
        <v>-1308</v>
      </c>
      <c r="I61" s="72">
        <f t="shared" si="3"/>
        <v>75.719324299238906</v>
      </c>
    </row>
    <row r="62" spans="1:9" ht="14.25" customHeight="1" x14ac:dyDescent="0.2">
      <c r="A62" s="107" t="s">
        <v>64</v>
      </c>
      <c r="B62" s="108"/>
      <c r="C62" s="42">
        <v>270</v>
      </c>
      <c r="D62" s="32">
        <v>3164</v>
      </c>
      <c r="E62" s="32">
        <v>4160</v>
      </c>
      <c r="F62" s="32">
        <f>1000+1000+1000</f>
        <v>3000</v>
      </c>
      <c r="G62" s="32">
        <v>4160</v>
      </c>
      <c r="H62" s="38">
        <f t="shared" si="4"/>
        <v>1160</v>
      </c>
      <c r="I62" s="72">
        <f t="shared" si="3"/>
        <v>138.66666666666669</v>
      </c>
    </row>
    <row r="63" spans="1:9" ht="14.25" customHeight="1" x14ac:dyDescent="0.2">
      <c r="A63" s="107" t="s">
        <v>46</v>
      </c>
      <c r="B63" s="108"/>
      <c r="C63" s="42">
        <v>280</v>
      </c>
      <c r="D63" s="32">
        <v>2487</v>
      </c>
      <c r="E63" s="32">
        <v>3080</v>
      </c>
      <c r="F63" s="32">
        <f>1055+103+96</f>
        <v>1254</v>
      </c>
      <c r="G63" s="32">
        <v>3080</v>
      </c>
      <c r="H63" s="38">
        <f t="shared" si="4"/>
        <v>1826</v>
      </c>
      <c r="I63" s="72">
        <f t="shared" si="3"/>
        <v>245.61403508771932</v>
      </c>
    </row>
    <row r="64" spans="1:9" ht="14.25" customHeight="1" thickBot="1" x14ac:dyDescent="0.25">
      <c r="A64" s="122" t="s">
        <v>65</v>
      </c>
      <c r="B64" s="123"/>
      <c r="C64" s="46">
        <v>290</v>
      </c>
      <c r="D64" s="50">
        <v>122634</v>
      </c>
      <c r="E64" s="50">
        <f>SUM(E59:E63)</f>
        <v>129273</v>
      </c>
      <c r="F64" s="50">
        <f>SUM(F59:F63)</f>
        <v>140481</v>
      </c>
      <c r="G64" s="50">
        <f>SUM(G59:G63)</f>
        <v>129273</v>
      </c>
      <c r="H64" s="38">
        <f t="shared" si="4"/>
        <v>-11208</v>
      </c>
      <c r="I64" s="72">
        <f t="shared" si="3"/>
        <v>92.021696884276167</v>
      </c>
    </row>
    <row r="65" spans="1:11" ht="14.25" customHeight="1" x14ac:dyDescent="0.2">
      <c r="A65" s="124" t="s">
        <v>113</v>
      </c>
      <c r="B65" s="125"/>
      <c r="C65" s="125"/>
      <c r="D65" s="125"/>
      <c r="E65" s="125"/>
      <c r="F65" s="125"/>
      <c r="G65" s="125"/>
      <c r="H65" s="125"/>
      <c r="I65" s="126"/>
      <c r="K65" s="84" t="s">
        <v>112</v>
      </c>
    </row>
    <row r="66" spans="1:11" ht="28.15" customHeight="1" x14ac:dyDescent="0.2">
      <c r="A66" s="127" t="s">
        <v>67</v>
      </c>
      <c r="B66" s="117"/>
      <c r="C66" s="43">
        <v>300</v>
      </c>
      <c r="D66" s="34">
        <v>6209</v>
      </c>
      <c r="E66" s="34">
        <f>E67+E68+E70</f>
        <v>12702</v>
      </c>
      <c r="F66" s="34">
        <f>F67+F68+F70</f>
        <v>10404</v>
      </c>
      <c r="G66" s="34">
        <f>G67+G68+G70</f>
        <v>12702</v>
      </c>
      <c r="H66" s="35">
        <f>G66-F66</f>
        <v>2298</v>
      </c>
      <c r="I66" s="74">
        <f>G66/F66*100</f>
        <v>122.08765859284891</v>
      </c>
    </row>
    <row r="67" spans="1:11" ht="14.25" customHeight="1" x14ac:dyDescent="0.2">
      <c r="A67" s="107" t="s">
        <v>68</v>
      </c>
      <c r="B67" s="108"/>
      <c r="C67" s="42">
        <v>301</v>
      </c>
      <c r="D67" s="32">
        <v>0</v>
      </c>
      <c r="E67" s="32">
        <v>0</v>
      </c>
      <c r="F67" s="32">
        <v>2263</v>
      </c>
      <c r="G67" s="32">
        <v>0</v>
      </c>
      <c r="H67" s="31">
        <f t="shared" ref="H67:H68" si="5">G67-F67</f>
        <v>-2263</v>
      </c>
      <c r="I67" s="74"/>
    </row>
    <row r="68" spans="1:11" ht="28.5" customHeight="1" x14ac:dyDescent="0.2">
      <c r="A68" s="116" t="s">
        <v>69</v>
      </c>
      <c r="B68" s="117"/>
      <c r="C68" s="42">
        <v>302</v>
      </c>
      <c r="D68" s="30">
        <v>2376</v>
      </c>
      <c r="E68" s="30">
        <v>11401</v>
      </c>
      <c r="F68" s="30">
        <v>7000</v>
      </c>
      <c r="G68" s="30">
        <v>11401</v>
      </c>
      <c r="H68" s="31">
        <f t="shared" si="5"/>
        <v>4401</v>
      </c>
      <c r="I68" s="73">
        <f t="shared" ref="I68" si="6">G68/F68*100</f>
        <v>162.87142857142857</v>
      </c>
    </row>
    <row r="69" spans="1:11" ht="28.5" customHeight="1" x14ac:dyDescent="0.2">
      <c r="A69" s="116" t="s">
        <v>70</v>
      </c>
      <c r="B69" s="117"/>
      <c r="C69" s="42">
        <v>303</v>
      </c>
      <c r="D69" s="30"/>
      <c r="E69" s="44"/>
      <c r="F69" s="44"/>
      <c r="G69" s="44"/>
      <c r="H69" s="39"/>
      <c r="I69" s="52"/>
    </row>
    <row r="70" spans="1:11" x14ac:dyDescent="0.2">
      <c r="A70" s="118" t="s">
        <v>71</v>
      </c>
      <c r="B70" s="117"/>
      <c r="C70" s="42">
        <v>304</v>
      </c>
      <c r="D70" s="30">
        <v>3833</v>
      </c>
      <c r="E70" s="30">
        <f t="shared" ref="E70:G70" si="7">E71+E72+E73</f>
        <v>1301</v>
      </c>
      <c r="F70" s="30">
        <f t="shared" si="7"/>
        <v>1141</v>
      </c>
      <c r="G70" s="30">
        <f t="shared" si="7"/>
        <v>1301</v>
      </c>
      <c r="H70" s="31">
        <f t="shared" ref="H70:H74" si="8">G70-F70</f>
        <v>160</v>
      </c>
      <c r="I70" s="73">
        <f t="shared" ref="I70:I83" si="9">G70/F70*100</f>
        <v>114.022787028922</v>
      </c>
    </row>
    <row r="71" spans="1:11" ht="29.45" customHeight="1" x14ac:dyDescent="0.2">
      <c r="A71" s="107" t="s">
        <v>72</v>
      </c>
      <c r="B71" s="108"/>
      <c r="C71" s="30" t="s">
        <v>73</v>
      </c>
      <c r="D71" s="30">
        <v>2546</v>
      </c>
      <c r="E71" s="30">
        <v>0</v>
      </c>
      <c r="F71" s="30">
        <v>414</v>
      </c>
      <c r="G71" s="30">
        <v>0</v>
      </c>
      <c r="H71" s="31">
        <f t="shared" si="8"/>
        <v>-414</v>
      </c>
      <c r="I71" s="73"/>
    </row>
    <row r="72" spans="1:11" ht="14.25" customHeight="1" x14ac:dyDescent="0.2">
      <c r="A72" s="118" t="s">
        <v>74</v>
      </c>
      <c r="B72" s="108"/>
      <c r="C72" s="30" t="s">
        <v>75</v>
      </c>
      <c r="D72" s="32">
        <v>829</v>
      </c>
      <c r="E72" s="32">
        <v>1301</v>
      </c>
      <c r="F72" s="32">
        <v>652</v>
      </c>
      <c r="G72" s="32">
        <v>1301</v>
      </c>
      <c r="H72" s="31">
        <f t="shared" si="8"/>
        <v>649</v>
      </c>
      <c r="I72" s="73">
        <f t="shared" ref="I72" si="10">G72/F72*100</f>
        <v>199.53987730061348</v>
      </c>
    </row>
    <row r="73" spans="1:11" ht="14.25" customHeight="1" x14ac:dyDescent="0.2">
      <c r="A73" s="118" t="s">
        <v>76</v>
      </c>
      <c r="B73" s="121"/>
      <c r="C73" s="30" t="s">
        <v>77</v>
      </c>
      <c r="D73" s="32">
        <v>458</v>
      </c>
      <c r="E73" s="32">
        <v>0</v>
      </c>
      <c r="F73" s="32">
        <v>75</v>
      </c>
      <c r="G73" s="32">
        <v>0</v>
      </c>
      <c r="H73" s="31">
        <f t="shared" si="8"/>
        <v>-75</v>
      </c>
      <c r="I73" s="73"/>
    </row>
    <row r="74" spans="1:11" ht="28.15" customHeight="1" x14ac:dyDescent="0.2">
      <c r="A74" s="109" t="s">
        <v>78</v>
      </c>
      <c r="B74" s="110"/>
      <c r="C74" s="43">
        <v>310</v>
      </c>
      <c r="D74" s="34">
        <v>0</v>
      </c>
      <c r="E74" s="34">
        <f>E77</f>
        <v>0</v>
      </c>
      <c r="F74" s="34">
        <f>F77</f>
        <v>0</v>
      </c>
      <c r="G74" s="34">
        <f>G77</f>
        <v>0</v>
      </c>
      <c r="H74" s="35">
        <f t="shared" si="8"/>
        <v>0</v>
      </c>
      <c r="I74" s="52"/>
    </row>
    <row r="75" spans="1:11" ht="27.6" customHeight="1" x14ac:dyDescent="0.2">
      <c r="A75" s="118" t="s">
        <v>79</v>
      </c>
      <c r="B75" s="117"/>
      <c r="C75" s="42">
        <v>311</v>
      </c>
      <c r="D75" s="30"/>
      <c r="E75" s="30"/>
      <c r="F75" s="30"/>
      <c r="G75" s="30"/>
      <c r="H75" s="31"/>
      <c r="I75" s="52"/>
    </row>
    <row r="76" spans="1:11" ht="14.25" customHeight="1" x14ac:dyDescent="0.2">
      <c r="A76" s="107" t="s">
        <v>80</v>
      </c>
      <c r="B76" s="108"/>
      <c r="C76" s="42">
        <v>312</v>
      </c>
      <c r="D76" s="32"/>
      <c r="E76" s="32"/>
      <c r="F76" s="32"/>
      <c r="G76" s="32"/>
      <c r="H76" s="31"/>
      <c r="I76" s="52"/>
    </row>
    <row r="77" spans="1:11" ht="14.25" customHeight="1" x14ac:dyDescent="0.2">
      <c r="A77" s="107" t="s">
        <v>81</v>
      </c>
      <c r="B77" s="108"/>
      <c r="C77" s="42">
        <v>313</v>
      </c>
      <c r="D77" s="32">
        <v>0</v>
      </c>
      <c r="E77" s="32">
        <v>0</v>
      </c>
      <c r="F77" s="32">
        <v>0</v>
      </c>
      <c r="G77" s="32">
        <v>0</v>
      </c>
      <c r="H77" s="31">
        <f t="shared" ref="H77" si="11">G77-F77</f>
        <v>0</v>
      </c>
      <c r="I77" s="52"/>
    </row>
    <row r="78" spans="1:11" ht="24.75" customHeight="1" x14ac:dyDescent="0.2">
      <c r="A78" s="109" t="s">
        <v>82</v>
      </c>
      <c r="B78" s="110"/>
      <c r="C78" s="43">
        <v>320</v>
      </c>
      <c r="D78" s="34">
        <f>D79+D80</f>
        <v>4602</v>
      </c>
      <c r="E78" s="34">
        <f>E79+E80</f>
        <v>4708</v>
      </c>
      <c r="F78" s="34">
        <f>F79+F80</f>
        <v>5760</v>
      </c>
      <c r="G78" s="34">
        <f>G79+G80</f>
        <v>4708</v>
      </c>
      <c r="H78" s="35">
        <f>G78-F78</f>
        <v>-1052</v>
      </c>
      <c r="I78" s="74">
        <f>G78/F78*100</f>
        <v>81.736111111111114</v>
      </c>
    </row>
    <row r="79" spans="1:11" ht="42" customHeight="1" x14ac:dyDescent="0.2">
      <c r="A79" s="118" t="s">
        <v>83</v>
      </c>
      <c r="B79" s="117"/>
      <c r="C79" s="42">
        <v>321</v>
      </c>
      <c r="D79" s="30">
        <v>4257</v>
      </c>
      <c r="E79" s="30">
        <v>4384</v>
      </c>
      <c r="F79" s="79">
        <v>5387</v>
      </c>
      <c r="G79" s="30">
        <v>4384</v>
      </c>
      <c r="H79" s="31">
        <f>G79-F79</f>
        <v>-1003</v>
      </c>
      <c r="I79" s="73">
        <f>G79/F79*100</f>
        <v>81.381102654538708</v>
      </c>
    </row>
    <row r="80" spans="1:11" ht="14.25" customHeight="1" x14ac:dyDescent="0.2">
      <c r="A80" s="118" t="s">
        <v>84</v>
      </c>
      <c r="B80" s="108"/>
      <c r="C80" s="42">
        <v>322</v>
      </c>
      <c r="D80" s="30">
        <v>345</v>
      </c>
      <c r="E80" s="30">
        <v>324</v>
      </c>
      <c r="F80" s="30">
        <v>373</v>
      </c>
      <c r="G80" s="30">
        <v>324</v>
      </c>
      <c r="H80" s="31">
        <f>G80-F80</f>
        <v>-49</v>
      </c>
      <c r="I80" s="73">
        <f t="shared" ref="I80" si="12">G80/F80*100</f>
        <v>86.863270777479897</v>
      </c>
    </row>
    <row r="81" spans="1:11" ht="14.25" customHeight="1" x14ac:dyDescent="0.2">
      <c r="A81" s="107" t="s">
        <v>85</v>
      </c>
      <c r="B81" s="108"/>
      <c r="C81" s="42">
        <v>330</v>
      </c>
      <c r="D81" s="40">
        <v>4153</v>
      </c>
      <c r="E81" s="40">
        <f>E82+E83</f>
        <v>4106</v>
      </c>
      <c r="F81" s="40">
        <f>F82+F83</f>
        <v>4500</v>
      </c>
      <c r="G81" s="40">
        <f>G82+G83</f>
        <v>4106</v>
      </c>
      <c r="H81" s="77">
        <f>G81-F81</f>
        <v>-394</v>
      </c>
      <c r="I81" s="78">
        <f t="shared" si="9"/>
        <v>91.24444444444444</v>
      </c>
    </row>
    <row r="82" spans="1:11" ht="14.25" customHeight="1" x14ac:dyDescent="0.2">
      <c r="A82" s="107" t="s">
        <v>86</v>
      </c>
      <c r="B82" s="108"/>
      <c r="C82" s="42">
        <v>331</v>
      </c>
      <c r="D82" s="32">
        <v>4153</v>
      </c>
      <c r="E82" s="32">
        <v>3984</v>
      </c>
      <c r="F82" s="32">
        <v>4410</v>
      </c>
      <c r="G82" s="32">
        <v>3984</v>
      </c>
      <c r="H82" s="31">
        <f t="shared" ref="H82:H83" si="13">G82-F82</f>
        <v>-426</v>
      </c>
      <c r="I82" s="73">
        <f t="shared" si="9"/>
        <v>90.340136054421777</v>
      </c>
    </row>
    <row r="83" spans="1:11" ht="14.25" customHeight="1" thickBot="1" x14ac:dyDescent="0.25">
      <c r="A83" s="119" t="s">
        <v>87</v>
      </c>
      <c r="B83" s="123"/>
      <c r="C83" s="46">
        <v>332</v>
      </c>
      <c r="D83" s="50">
        <v>0</v>
      </c>
      <c r="E83" s="50">
        <v>122</v>
      </c>
      <c r="F83" s="50">
        <v>90</v>
      </c>
      <c r="G83" s="50">
        <v>122</v>
      </c>
      <c r="H83" s="31">
        <f t="shared" si="13"/>
        <v>32</v>
      </c>
      <c r="I83" s="73">
        <f t="shared" si="9"/>
        <v>135.55555555555557</v>
      </c>
    </row>
    <row r="84" spans="1:11" ht="14.25" customHeight="1" x14ac:dyDescent="0.2">
      <c r="A84" s="113" t="s">
        <v>88</v>
      </c>
      <c r="B84" s="114"/>
      <c r="C84" s="114"/>
      <c r="D84" s="114"/>
      <c r="E84" s="114"/>
      <c r="F84" s="114"/>
      <c r="G84" s="114"/>
      <c r="H84" s="114"/>
      <c r="I84" s="115"/>
      <c r="K84" s="84" t="s">
        <v>112</v>
      </c>
    </row>
    <row r="85" spans="1:11" ht="14.25" customHeight="1" x14ac:dyDescent="0.2">
      <c r="A85" s="107" t="s">
        <v>89</v>
      </c>
      <c r="B85" s="108"/>
      <c r="C85" s="42">
        <v>340</v>
      </c>
      <c r="D85" s="41"/>
      <c r="E85" s="41"/>
      <c r="F85" s="41"/>
      <c r="G85" s="41"/>
      <c r="H85" s="39"/>
      <c r="I85" s="53"/>
    </row>
    <row r="86" spans="1:11" ht="14.25" customHeight="1" x14ac:dyDescent="0.2">
      <c r="A86" s="107" t="s">
        <v>90</v>
      </c>
      <c r="B86" s="108"/>
      <c r="C86" s="42">
        <v>341</v>
      </c>
      <c r="D86" s="41"/>
      <c r="E86" s="41"/>
      <c r="F86" s="41"/>
      <c r="G86" s="41"/>
      <c r="H86" s="39"/>
      <c r="I86" s="53"/>
    </row>
    <row r="87" spans="1:11" ht="28.9" customHeight="1" x14ac:dyDescent="0.2">
      <c r="A87" s="118" t="s">
        <v>91</v>
      </c>
      <c r="B87" s="117"/>
      <c r="C87" s="42">
        <v>350</v>
      </c>
      <c r="D87" s="30">
        <v>4504</v>
      </c>
      <c r="E87" s="30">
        <f>1351+1378</f>
        <v>2729</v>
      </c>
      <c r="F87" s="30">
        <v>2729</v>
      </c>
      <c r="G87" s="30">
        <f>1351+1378</f>
        <v>2729</v>
      </c>
      <c r="H87" s="31">
        <f>G87-F87</f>
        <v>0</v>
      </c>
      <c r="I87" s="73">
        <f>G87/F87*100</f>
        <v>100</v>
      </c>
    </row>
    <row r="88" spans="1:11" ht="14.25" customHeight="1" x14ac:dyDescent="0.2">
      <c r="A88" s="107" t="s">
        <v>90</v>
      </c>
      <c r="B88" s="108"/>
      <c r="C88" s="42">
        <v>351</v>
      </c>
      <c r="D88" s="32">
        <v>4347</v>
      </c>
      <c r="E88" s="32">
        <v>1378</v>
      </c>
      <c r="F88" s="32">
        <v>1378</v>
      </c>
      <c r="G88" s="32">
        <v>1378</v>
      </c>
      <c r="H88" s="31">
        <f t="shared" ref="H88" si="14">G88-F88</f>
        <v>0</v>
      </c>
      <c r="I88" s="73">
        <f>G88/F88*100</f>
        <v>100</v>
      </c>
    </row>
    <row r="89" spans="1:11" x14ac:dyDescent="0.2">
      <c r="A89" s="118" t="s">
        <v>92</v>
      </c>
      <c r="B89" s="117"/>
      <c r="C89" s="42">
        <v>360</v>
      </c>
      <c r="D89" s="30"/>
      <c r="E89" s="44"/>
      <c r="F89" s="30">
        <v>0</v>
      </c>
      <c r="G89" s="30"/>
      <c r="H89" s="31"/>
      <c r="I89" s="73"/>
    </row>
    <row r="90" spans="1:11" ht="14.25" customHeight="1" x14ac:dyDescent="0.2">
      <c r="A90" s="107" t="s">
        <v>90</v>
      </c>
      <c r="B90" s="108"/>
      <c r="C90" s="42">
        <v>361</v>
      </c>
      <c r="D90" s="32"/>
      <c r="E90" s="41"/>
      <c r="F90" s="32">
        <v>0</v>
      </c>
      <c r="G90" s="32"/>
      <c r="H90" s="31"/>
      <c r="I90" s="73"/>
    </row>
    <row r="91" spans="1:11" ht="28.5" customHeight="1" x14ac:dyDescent="0.2">
      <c r="A91" s="116" t="s">
        <v>93</v>
      </c>
      <c r="B91" s="117"/>
      <c r="C91" s="42">
        <v>370</v>
      </c>
      <c r="D91" s="30"/>
      <c r="E91" s="44"/>
      <c r="F91" s="44"/>
      <c r="G91" s="44"/>
      <c r="H91" s="39"/>
      <c r="I91" s="52"/>
    </row>
    <row r="92" spans="1:11" ht="14.25" customHeight="1" x14ac:dyDescent="0.2">
      <c r="A92" s="107" t="s">
        <v>90</v>
      </c>
      <c r="B92" s="108"/>
      <c r="C92" s="42">
        <v>371</v>
      </c>
      <c r="D92" s="32"/>
      <c r="E92" s="41"/>
      <c r="F92" s="41"/>
      <c r="G92" s="41"/>
      <c r="H92" s="39"/>
      <c r="I92" s="52"/>
    </row>
    <row r="93" spans="1:11" ht="40.9" customHeight="1" x14ac:dyDescent="0.2">
      <c r="A93" s="118" t="s">
        <v>94</v>
      </c>
      <c r="B93" s="117"/>
      <c r="C93" s="42">
        <v>380</v>
      </c>
      <c r="D93" s="30">
        <v>1556</v>
      </c>
      <c r="E93" s="36">
        <v>2449</v>
      </c>
      <c r="F93" s="30">
        <v>2449</v>
      </c>
      <c r="G93" s="36">
        <v>2449</v>
      </c>
      <c r="H93" s="31">
        <f t="shared" ref="H93" si="15">G93-F93</f>
        <v>0</v>
      </c>
      <c r="I93" s="73">
        <f t="shared" ref="I93" si="16">G93/F93*100</f>
        <v>100</v>
      </c>
    </row>
    <row r="94" spans="1:11" ht="14.25" customHeight="1" x14ac:dyDescent="0.2">
      <c r="A94" s="107" t="s">
        <v>90</v>
      </c>
      <c r="B94" s="108"/>
      <c r="C94" s="42">
        <v>381</v>
      </c>
      <c r="D94" s="32">
        <v>0</v>
      </c>
      <c r="E94" s="51">
        <v>0</v>
      </c>
      <c r="F94" s="51">
        <v>0</v>
      </c>
      <c r="G94" s="51">
        <v>0</v>
      </c>
      <c r="H94" s="31">
        <f t="shared" ref="H94:H95" si="17">G94-F94</f>
        <v>0</v>
      </c>
      <c r="I94" s="73"/>
    </row>
    <row r="95" spans="1:11" x14ac:dyDescent="0.2">
      <c r="A95" s="118" t="s">
        <v>95</v>
      </c>
      <c r="B95" s="117"/>
      <c r="C95" s="42">
        <v>390</v>
      </c>
      <c r="D95" s="55">
        <v>6060</v>
      </c>
      <c r="E95" s="55">
        <f t="shared" ref="E95:G96" si="18">E85+E87+E89+E91+E93</f>
        <v>5178</v>
      </c>
      <c r="F95" s="30">
        <f t="shared" si="18"/>
        <v>5178</v>
      </c>
      <c r="G95" s="55">
        <f t="shared" si="18"/>
        <v>5178</v>
      </c>
      <c r="H95" s="31">
        <f t="shared" si="17"/>
        <v>0</v>
      </c>
      <c r="I95" s="73">
        <f>G95/F95*100</f>
        <v>100</v>
      </c>
    </row>
    <row r="96" spans="1:11" ht="28.5" customHeight="1" thickBot="1" x14ac:dyDescent="0.25">
      <c r="A96" s="128" t="s">
        <v>96</v>
      </c>
      <c r="B96" s="129"/>
      <c r="C96" s="56">
        <v>391</v>
      </c>
      <c r="D96" s="57">
        <v>4347</v>
      </c>
      <c r="E96" s="57">
        <f t="shared" si="18"/>
        <v>1378</v>
      </c>
      <c r="F96" s="57">
        <f t="shared" si="18"/>
        <v>1378</v>
      </c>
      <c r="G96" s="57">
        <f t="shared" si="18"/>
        <v>1378</v>
      </c>
      <c r="H96" s="31">
        <f>G96-F96</f>
        <v>0</v>
      </c>
      <c r="I96" s="73">
        <f>G96/F96*100</f>
        <v>100</v>
      </c>
    </row>
    <row r="97" spans="1:9" ht="14.25" customHeight="1" x14ac:dyDescent="0.2">
      <c r="A97" s="130" t="s">
        <v>97</v>
      </c>
      <c r="B97" s="131"/>
      <c r="C97" s="131"/>
      <c r="D97" s="131"/>
      <c r="E97" s="131"/>
      <c r="F97" s="131"/>
      <c r="G97" s="131"/>
      <c r="H97" s="131"/>
      <c r="I97" s="132"/>
    </row>
    <row r="98" spans="1:9" ht="14.25" customHeight="1" x14ac:dyDescent="0.2">
      <c r="A98" s="136" t="s">
        <v>98</v>
      </c>
      <c r="B98" s="137"/>
      <c r="C98" s="58">
        <v>400</v>
      </c>
      <c r="D98" s="59">
        <v>169</v>
      </c>
      <c r="E98" s="59">
        <v>144</v>
      </c>
      <c r="F98" s="60"/>
      <c r="G98" s="59">
        <v>144</v>
      </c>
      <c r="H98" s="39"/>
      <c r="I98" s="52"/>
    </row>
    <row r="99" spans="1:9" ht="14.25" customHeight="1" x14ac:dyDescent="0.2">
      <c r="A99" s="136" t="s">
        <v>99</v>
      </c>
      <c r="B99" s="137"/>
      <c r="C99" s="58">
        <v>410</v>
      </c>
      <c r="D99" s="59">
        <v>86936</v>
      </c>
      <c r="E99" s="59">
        <v>102519</v>
      </c>
      <c r="F99" s="60"/>
      <c r="G99" s="59">
        <v>102519</v>
      </c>
      <c r="H99" s="39"/>
      <c r="I99" s="52"/>
    </row>
    <row r="100" spans="1:9" ht="14.25" customHeight="1" x14ac:dyDescent="0.2">
      <c r="A100" s="136" t="s">
        <v>100</v>
      </c>
      <c r="B100" s="137"/>
      <c r="C100" s="58">
        <v>420</v>
      </c>
      <c r="D100" s="59">
        <v>188</v>
      </c>
      <c r="E100" s="59">
        <v>0</v>
      </c>
      <c r="F100" s="59">
        <v>0</v>
      </c>
      <c r="G100" s="59">
        <v>0</v>
      </c>
      <c r="H100" s="39"/>
      <c r="I100" s="52"/>
    </row>
    <row r="101" spans="1:9" ht="31.15" customHeight="1" thickBot="1" x14ac:dyDescent="0.25">
      <c r="A101" s="138" t="s">
        <v>101</v>
      </c>
      <c r="B101" s="139"/>
      <c r="C101" s="61">
        <v>430</v>
      </c>
      <c r="D101" s="62">
        <v>2359</v>
      </c>
      <c r="E101" s="62">
        <v>1047</v>
      </c>
      <c r="F101" s="62">
        <v>0</v>
      </c>
      <c r="G101" s="62">
        <v>1047</v>
      </c>
      <c r="H101" s="39"/>
      <c r="I101" s="52"/>
    </row>
    <row r="102" spans="1:9" x14ac:dyDescent="0.2">
      <c r="H102" s="64"/>
      <c r="I102" s="64"/>
    </row>
    <row r="103" spans="1:9" s="66" customFormat="1" ht="18.75" x14ac:dyDescent="0.2">
      <c r="A103" s="140" t="s">
        <v>102</v>
      </c>
      <c r="B103" s="140"/>
      <c r="C103" s="65"/>
      <c r="D103" s="141"/>
      <c r="E103" s="141"/>
      <c r="H103" s="133" t="s">
        <v>103</v>
      </c>
      <c r="I103" s="133"/>
    </row>
    <row r="104" spans="1:9" x14ac:dyDescent="0.2">
      <c r="D104" s="134" t="s">
        <v>104</v>
      </c>
      <c r="E104" s="135"/>
      <c r="H104" s="134" t="s">
        <v>105</v>
      </c>
      <c r="I104" s="135"/>
    </row>
  </sheetData>
  <mergeCells count="111">
    <mergeCell ref="H103:I103"/>
    <mergeCell ref="D104:E104"/>
    <mergeCell ref="H104:I104"/>
    <mergeCell ref="A98:B98"/>
    <mergeCell ref="A99:B99"/>
    <mergeCell ref="A100:B100"/>
    <mergeCell ref="A101:B101"/>
    <mergeCell ref="A103:B103"/>
    <mergeCell ref="D103:E103"/>
    <mergeCell ref="A92:B92"/>
    <mergeCell ref="A93:B93"/>
    <mergeCell ref="A94:B94"/>
    <mergeCell ref="A95:B95"/>
    <mergeCell ref="A96:B96"/>
    <mergeCell ref="A97:I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I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I65"/>
    <mergeCell ref="A66:B66"/>
    <mergeCell ref="A67:B67"/>
    <mergeCell ref="A56:B56"/>
    <mergeCell ref="A57:B57"/>
    <mergeCell ref="A58:I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I15"/>
    <mergeCell ref="A16:B16"/>
    <mergeCell ref="A17:B17"/>
    <mergeCell ref="A18:B18"/>
    <mergeCell ref="A19:B19"/>
    <mergeCell ref="A1:D1"/>
    <mergeCell ref="E1:H1"/>
    <mergeCell ref="A2:D2"/>
    <mergeCell ref="A3:D3"/>
    <mergeCell ref="A4:D4"/>
    <mergeCell ref="A5:D5"/>
    <mergeCell ref="A10:I10"/>
    <mergeCell ref="A11:I11"/>
    <mergeCell ref="A12:B13"/>
    <mergeCell ref="C12:C13"/>
    <mergeCell ref="D12:E12"/>
    <mergeCell ref="F12:I12"/>
    <mergeCell ref="A6:D6"/>
    <mergeCell ref="A7:D7"/>
    <mergeCell ref="E7:H7"/>
    <mergeCell ref="A8:D8"/>
    <mergeCell ref="E8:H8"/>
    <mergeCell ref="A9:I9"/>
  </mergeCells>
  <printOptions gridLines="1"/>
  <pageMargins left="0.70866141732283472" right="0.31496062992125984" top="0.31496062992125984" bottom="0.31496062992125984" header="0.31496062992125984" footer="0.31496062992125984"/>
  <pageSetup paperSize="9" scale="83" orientation="portrait" r:id="rId1"/>
  <rowBreaks count="1" manualBreakCount="1">
    <brk id="5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64D7F-6C69-4AB3-81FA-37E1821A5382}">
  <dimension ref="A1:J104"/>
  <sheetViews>
    <sheetView view="pageBreakPreview" topLeftCell="A34" zoomScaleSheetLayoutView="100" workbookViewId="0">
      <selection activeCell="G46" sqref="G46"/>
    </sheetView>
  </sheetViews>
  <sheetFormatPr defaultRowHeight="12.75" x14ac:dyDescent="0.2"/>
  <cols>
    <col min="1" max="1" width="25.5" style="2" customWidth="1"/>
    <col min="2" max="2" width="18.1640625" style="2" customWidth="1"/>
    <col min="3" max="3" width="8.1640625" style="63" customWidth="1"/>
    <col min="4" max="5" width="10.5" style="2" customWidth="1"/>
    <col min="6" max="6" width="11.83203125" style="2" customWidth="1"/>
    <col min="7" max="7" width="12" style="2" customWidth="1"/>
    <col min="8" max="9" width="11.83203125" style="2" customWidth="1"/>
    <col min="10" max="10" width="3.1640625" style="2" customWidth="1"/>
    <col min="11" max="16384" width="9.33203125" style="2"/>
  </cols>
  <sheetData>
    <row r="1" spans="1:10" ht="14.25" customHeight="1" x14ac:dyDescent="0.2">
      <c r="A1" s="85"/>
      <c r="B1" s="85"/>
      <c r="C1" s="85"/>
      <c r="D1" s="85"/>
      <c r="E1" s="85"/>
      <c r="F1" s="85"/>
      <c r="G1" s="85"/>
      <c r="H1" s="85"/>
      <c r="I1" s="1" t="s">
        <v>0</v>
      </c>
    </row>
    <row r="2" spans="1:10" ht="14.25" customHeight="1" x14ac:dyDescent="0.2">
      <c r="A2" s="85"/>
      <c r="B2" s="85"/>
      <c r="C2" s="85"/>
      <c r="D2" s="85"/>
      <c r="E2" s="3"/>
      <c r="F2" s="3"/>
      <c r="G2" s="3"/>
      <c r="H2" s="4" t="s">
        <v>1</v>
      </c>
      <c r="I2" s="5">
        <v>2023</v>
      </c>
    </row>
    <row r="3" spans="1:10" ht="14.25" customHeight="1" x14ac:dyDescent="0.2">
      <c r="A3" s="86" t="s">
        <v>2</v>
      </c>
      <c r="B3" s="87"/>
      <c r="C3" s="87"/>
      <c r="D3" s="87"/>
      <c r="E3" s="6"/>
      <c r="F3" s="6"/>
      <c r="G3" s="6"/>
      <c r="H3" s="7" t="s">
        <v>3</v>
      </c>
      <c r="I3" s="5">
        <v>31871157</v>
      </c>
    </row>
    <row r="4" spans="1:10" ht="14.25" customHeight="1" x14ac:dyDescent="0.2">
      <c r="A4" s="88" t="s">
        <v>4</v>
      </c>
      <c r="B4" s="88"/>
      <c r="C4" s="88"/>
      <c r="D4" s="88"/>
      <c r="E4" s="8"/>
      <c r="F4" s="8"/>
      <c r="G4" s="8"/>
      <c r="H4" s="9" t="s">
        <v>5</v>
      </c>
      <c r="I4" s="10"/>
    </row>
    <row r="5" spans="1:10" ht="14.25" customHeight="1" x14ac:dyDescent="0.2">
      <c r="A5" s="88" t="s">
        <v>6</v>
      </c>
      <c r="B5" s="88"/>
      <c r="C5" s="88"/>
      <c r="D5" s="88"/>
      <c r="E5" s="8"/>
      <c r="F5" s="8"/>
      <c r="G5" s="8"/>
      <c r="H5" s="9" t="s">
        <v>7</v>
      </c>
      <c r="I5" s="10"/>
    </row>
    <row r="6" spans="1:10" ht="14.25" customHeight="1" x14ac:dyDescent="0.2">
      <c r="A6" s="88" t="s">
        <v>8</v>
      </c>
      <c r="B6" s="88"/>
      <c r="C6" s="88"/>
      <c r="D6" s="88"/>
      <c r="E6" s="8"/>
      <c r="F6" s="8"/>
      <c r="G6" s="8"/>
      <c r="H6" s="9" t="s">
        <v>9</v>
      </c>
      <c r="I6" s="11" t="s">
        <v>10</v>
      </c>
    </row>
    <row r="7" spans="1:10" ht="14.25" customHeight="1" x14ac:dyDescent="0.2">
      <c r="A7" s="103" t="s">
        <v>11</v>
      </c>
      <c r="B7" s="88"/>
      <c r="C7" s="88"/>
      <c r="D7" s="88"/>
      <c r="E7" s="104"/>
      <c r="F7" s="104"/>
      <c r="G7" s="104"/>
      <c r="H7" s="104"/>
      <c r="I7" s="12"/>
    </row>
    <row r="8" spans="1:10" ht="14.25" customHeight="1" x14ac:dyDescent="0.2">
      <c r="A8" s="103" t="s">
        <v>107</v>
      </c>
      <c r="B8" s="88"/>
      <c r="C8" s="88"/>
      <c r="D8" s="88"/>
      <c r="E8" s="104"/>
      <c r="F8" s="104"/>
      <c r="G8" s="104"/>
      <c r="H8" s="104"/>
      <c r="I8" s="13"/>
    </row>
    <row r="9" spans="1:10" ht="15" customHeight="1" x14ac:dyDescent="0.2">
      <c r="A9" s="105" t="s">
        <v>12</v>
      </c>
      <c r="B9" s="105"/>
      <c r="C9" s="105"/>
      <c r="D9" s="105"/>
      <c r="E9" s="105"/>
      <c r="F9" s="105"/>
      <c r="G9" s="105"/>
      <c r="H9" s="105"/>
      <c r="I9" s="106"/>
    </row>
    <row r="10" spans="1:10" ht="54" customHeight="1" x14ac:dyDescent="0.2">
      <c r="A10" s="89" t="s">
        <v>108</v>
      </c>
      <c r="B10" s="90"/>
      <c r="C10" s="90"/>
      <c r="D10" s="90"/>
      <c r="E10" s="90"/>
      <c r="F10" s="90"/>
      <c r="G10" s="90"/>
      <c r="H10" s="90"/>
      <c r="I10" s="90"/>
      <c r="J10" s="14"/>
    </row>
    <row r="11" spans="1:10" ht="14.25" customHeight="1" thickBot="1" x14ac:dyDescent="0.25">
      <c r="A11" s="91" t="s">
        <v>13</v>
      </c>
      <c r="B11" s="91"/>
      <c r="C11" s="91"/>
      <c r="D11" s="91"/>
      <c r="E11" s="91"/>
      <c r="F11" s="91"/>
      <c r="G11" s="91"/>
      <c r="H11" s="91"/>
      <c r="I11" s="91"/>
      <c r="J11" s="3"/>
    </row>
    <row r="12" spans="1:10" s="15" customFormat="1" ht="40.15" customHeight="1" x14ac:dyDescent="0.2">
      <c r="A12" s="92" t="s">
        <v>14</v>
      </c>
      <c r="B12" s="93"/>
      <c r="C12" s="96" t="s">
        <v>15</v>
      </c>
      <c r="D12" s="98" t="s">
        <v>16</v>
      </c>
      <c r="E12" s="99"/>
      <c r="F12" s="100" t="s">
        <v>17</v>
      </c>
      <c r="G12" s="101"/>
      <c r="H12" s="101"/>
      <c r="I12" s="102"/>
    </row>
    <row r="13" spans="1:10" s="15" customFormat="1" ht="30.6" customHeight="1" thickBot="1" x14ac:dyDescent="0.25">
      <c r="A13" s="94"/>
      <c r="B13" s="95"/>
      <c r="C13" s="97"/>
      <c r="D13" s="16" t="s">
        <v>18</v>
      </c>
      <c r="E13" s="17" t="s">
        <v>19</v>
      </c>
      <c r="F13" s="18" t="s">
        <v>20</v>
      </c>
      <c r="G13" s="18" t="s">
        <v>21</v>
      </c>
      <c r="H13" s="16" t="s">
        <v>22</v>
      </c>
      <c r="I13" s="19" t="s">
        <v>23</v>
      </c>
    </row>
    <row r="14" spans="1:10" s="24" customFormat="1" thickBot="1" x14ac:dyDescent="0.25">
      <c r="A14" s="111">
        <v>1</v>
      </c>
      <c r="B14" s="112"/>
      <c r="C14" s="20">
        <v>2</v>
      </c>
      <c r="D14" s="21">
        <v>3</v>
      </c>
      <c r="E14" s="22">
        <v>4</v>
      </c>
      <c r="F14" s="22">
        <v>5</v>
      </c>
      <c r="G14" s="22">
        <v>6</v>
      </c>
      <c r="H14" s="21">
        <v>7</v>
      </c>
      <c r="I14" s="23">
        <v>8</v>
      </c>
    </row>
    <row r="15" spans="1:10" ht="14.25" customHeight="1" x14ac:dyDescent="0.2">
      <c r="A15" s="113" t="s">
        <v>24</v>
      </c>
      <c r="B15" s="114"/>
      <c r="C15" s="114"/>
      <c r="D15" s="114"/>
      <c r="E15" s="114"/>
      <c r="F15" s="114"/>
      <c r="G15" s="114"/>
      <c r="H15" s="114"/>
      <c r="I15" s="115"/>
    </row>
    <row r="16" spans="1:10" ht="14.25" customHeight="1" x14ac:dyDescent="0.2">
      <c r="A16" s="109" t="s">
        <v>25</v>
      </c>
      <c r="B16" s="110"/>
      <c r="C16" s="25"/>
      <c r="D16" s="26"/>
      <c r="E16" s="27"/>
      <c r="F16" s="27"/>
      <c r="G16" s="27"/>
      <c r="H16" s="26"/>
      <c r="I16" s="28"/>
    </row>
    <row r="17" spans="1:9" ht="28.5" customHeight="1" x14ac:dyDescent="0.2">
      <c r="A17" s="116" t="s">
        <v>26</v>
      </c>
      <c r="B17" s="117"/>
      <c r="C17" s="29">
        <v>10</v>
      </c>
      <c r="D17" s="30">
        <v>113296</v>
      </c>
      <c r="E17" s="30">
        <v>108798</v>
      </c>
      <c r="F17" s="30">
        <f>120485+29448</f>
        <v>149933</v>
      </c>
      <c r="G17" s="30">
        <v>108798</v>
      </c>
      <c r="H17" s="31">
        <f>G17-F17</f>
        <v>-41135</v>
      </c>
      <c r="I17" s="73">
        <f>G17/F17*100</f>
        <v>72.564412104073156</v>
      </c>
    </row>
    <row r="18" spans="1:9" ht="14.25" customHeight="1" x14ac:dyDescent="0.2">
      <c r="A18" s="107" t="s">
        <v>27</v>
      </c>
      <c r="B18" s="108"/>
      <c r="C18" s="29">
        <v>11</v>
      </c>
      <c r="D18" s="32"/>
      <c r="E18" s="32"/>
      <c r="F18" s="32"/>
      <c r="G18" s="32"/>
      <c r="H18" s="31"/>
      <c r="I18" s="73"/>
    </row>
    <row r="19" spans="1:9" ht="14.25" customHeight="1" x14ac:dyDescent="0.2">
      <c r="A19" s="107" t="s">
        <v>28</v>
      </c>
      <c r="B19" s="108"/>
      <c r="C19" s="29">
        <v>20</v>
      </c>
      <c r="D19" s="32">
        <v>18883</v>
      </c>
      <c r="E19" s="32">
        <v>18133</v>
      </c>
      <c r="F19" s="32">
        <f>20081+4908</f>
        <v>24989</v>
      </c>
      <c r="G19" s="32">
        <v>18133</v>
      </c>
      <c r="H19" s="31">
        <f>G19-F19</f>
        <v>-6856</v>
      </c>
      <c r="I19" s="73">
        <f>G19/F19*100</f>
        <v>72.563928128376489</v>
      </c>
    </row>
    <row r="20" spans="1:9" ht="14.25" customHeight="1" x14ac:dyDescent="0.2">
      <c r="A20" s="107" t="s">
        <v>29</v>
      </c>
      <c r="B20" s="108"/>
      <c r="C20" s="29">
        <v>30</v>
      </c>
      <c r="D20" s="32"/>
      <c r="E20" s="32"/>
      <c r="F20" s="32"/>
      <c r="G20" s="32"/>
      <c r="H20" s="31"/>
      <c r="I20" s="73"/>
    </row>
    <row r="21" spans="1:9" ht="27" customHeight="1" x14ac:dyDescent="0.2">
      <c r="A21" s="109" t="s">
        <v>30</v>
      </c>
      <c r="B21" s="110"/>
      <c r="C21" s="33">
        <v>40</v>
      </c>
      <c r="D21" s="34">
        <f>D17-D19</f>
        <v>94413</v>
      </c>
      <c r="E21" s="34">
        <f>E17-E19</f>
        <v>90665</v>
      </c>
      <c r="F21" s="34">
        <f>F17-F19</f>
        <v>124944</v>
      </c>
      <c r="G21" s="34">
        <f>G17-G19</f>
        <v>90665</v>
      </c>
      <c r="H21" s="35">
        <f>G21-F21</f>
        <v>-34279</v>
      </c>
      <c r="I21" s="74">
        <f>G21/F21*100</f>
        <v>72.564508899987189</v>
      </c>
    </row>
    <row r="22" spans="1:9" ht="14.25" customHeight="1" x14ac:dyDescent="0.2">
      <c r="A22" s="107" t="s">
        <v>31</v>
      </c>
      <c r="B22" s="108"/>
      <c r="C22" s="29">
        <v>50</v>
      </c>
      <c r="D22" s="32">
        <v>6028</v>
      </c>
      <c r="E22" s="32">
        <v>153</v>
      </c>
      <c r="F22" s="41"/>
      <c r="G22" s="32">
        <v>153</v>
      </c>
      <c r="H22" s="31">
        <f>G22-F22</f>
        <v>153</v>
      </c>
      <c r="I22" s="74"/>
    </row>
    <row r="23" spans="1:9" ht="14.25" customHeight="1" x14ac:dyDescent="0.2">
      <c r="A23" s="107" t="s">
        <v>32</v>
      </c>
      <c r="B23" s="108"/>
      <c r="C23" s="36"/>
      <c r="D23" s="32"/>
      <c r="E23" s="32"/>
      <c r="F23" s="41"/>
      <c r="G23" s="32"/>
      <c r="H23" s="38"/>
      <c r="I23" s="75"/>
    </row>
    <row r="24" spans="1:9" ht="14.25" customHeight="1" x14ac:dyDescent="0.2">
      <c r="A24" s="107" t="s">
        <v>33</v>
      </c>
      <c r="B24" s="108"/>
      <c r="C24" s="29">
        <v>51</v>
      </c>
      <c r="D24" s="32"/>
      <c r="E24" s="32"/>
      <c r="F24" s="41"/>
      <c r="G24" s="32"/>
      <c r="H24" s="38"/>
      <c r="I24" s="75"/>
    </row>
    <row r="25" spans="1:9" ht="14.25" customHeight="1" x14ac:dyDescent="0.2">
      <c r="A25" s="107" t="s">
        <v>34</v>
      </c>
      <c r="B25" s="108"/>
      <c r="C25" s="29">
        <v>52</v>
      </c>
      <c r="D25" s="32"/>
      <c r="E25" s="32"/>
      <c r="F25" s="41"/>
      <c r="G25" s="32"/>
      <c r="H25" s="38"/>
      <c r="I25" s="75"/>
    </row>
    <row r="26" spans="1:9" ht="25.5" customHeight="1" x14ac:dyDescent="0.2">
      <c r="A26" s="116" t="s">
        <v>35</v>
      </c>
      <c r="B26" s="117"/>
      <c r="C26" s="29">
        <v>53</v>
      </c>
      <c r="D26" s="30"/>
      <c r="E26" s="30"/>
      <c r="F26" s="44"/>
      <c r="G26" s="30"/>
      <c r="H26" s="31"/>
      <c r="I26" s="76"/>
    </row>
    <row r="27" spans="1:9" ht="14.25" customHeight="1" x14ac:dyDescent="0.2">
      <c r="A27" s="107" t="s">
        <v>36</v>
      </c>
      <c r="B27" s="108"/>
      <c r="C27" s="29">
        <v>60</v>
      </c>
      <c r="D27" s="32"/>
      <c r="E27" s="32"/>
      <c r="F27" s="41"/>
      <c r="G27" s="32"/>
      <c r="H27" s="38"/>
      <c r="I27" s="75"/>
    </row>
    <row r="28" spans="1:9" ht="14.25" customHeight="1" x14ac:dyDescent="0.2">
      <c r="A28" s="107" t="s">
        <v>37</v>
      </c>
      <c r="B28" s="108"/>
      <c r="C28" s="29">
        <v>70</v>
      </c>
      <c r="D28" s="32"/>
      <c r="E28" s="32">
        <v>1</v>
      </c>
      <c r="F28" s="41"/>
      <c r="G28" s="32">
        <v>1</v>
      </c>
      <c r="H28" s="38">
        <f>G28-F28</f>
        <v>1</v>
      </c>
      <c r="I28" s="75"/>
    </row>
    <row r="29" spans="1:9" ht="14.25" customHeight="1" x14ac:dyDescent="0.2">
      <c r="A29" s="107" t="s">
        <v>38</v>
      </c>
      <c r="B29" s="108"/>
      <c r="C29" s="29">
        <v>80</v>
      </c>
      <c r="D29" s="32">
        <v>1078</v>
      </c>
      <c r="E29" s="32">
        <v>1124</v>
      </c>
      <c r="F29" s="32">
        <f>550+550</f>
        <v>1100</v>
      </c>
      <c r="G29" s="32">
        <v>1124</v>
      </c>
      <c r="H29" s="38">
        <f>G29-F29</f>
        <v>24</v>
      </c>
      <c r="I29" s="72">
        <f>G29/F29*100</f>
        <v>102.18181818181817</v>
      </c>
    </row>
    <row r="30" spans="1:9" ht="14.25" customHeight="1" x14ac:dyDescent="0.2">
      <c r="A30" s="107" t="s">
        <v>32</v>
      </c>
      <c r="B30" s="108"/>
      <c r="C30" s="36"/>
      <c r="D30" s="32"/>
      <c r="E30" s="32"/>
      <c r="F30" s="41"/>
      <c r="G30" s="32"/>
      <c r="H30" s="38"/>
      <c r="I30" s="72"/>
    </row>
    <row r="31" spans="1:9" x14ac:dyDescent="0.2">
      <c r="A31" s="118" t="s">
        <v>39</v>
      </c>
      <c r="B31" s="117"/>
      <c r="C31" s="29">
        <v>81</v>
      </c>
      <c r="D31" s="30"/>
      <c r="E31" s="30"/>
      <c r="F31" s="44"/>
      <c r="G31" s="30"/>
      <c r="H31" s="31"/>
      <c r="I31" s="72"/>
    </row>
    <row r="32" spans="1:9" ht="14.25" customHeight="1" x14ac:dyDescent="0.2">
      <c r="A32" s="107" t="s">
        <v>40</v>
      </c>
      <c r="B32" s="108"/>
      <c r="C32" s="29">
        <v>82</v>
      </c>
      <c r="D32" s="38">
        <f>D29</f>
        <v>1078</v>
      </c>
      <c r="E32" s="38">
        <f>E29</f>
        <v>1124</v>
      </c>
      <c r="F32" s="32">
        <f>F29</f>
        <v>1100</v>
      </c>
      <c r="G32" s="38">
        <f>G29</f>
        <v>1124</v>
      </c>
      <c r="H32" s="38">
        <f>G32-F32</f>
        <v>24</v>
      </c>
      <c r="I32" s="72">
        <f t="shared" ref="I32" si="0">G32/F32*100</f>
        <v>102.18181818181817</v>
      </c>
    </row>
    <row r="33" spans="1:9" ht="14.25" customHeight="1" x14ac:dyDescent="0.2">
      <c r="A33" s="109" t="s">
        <v>41</v>
      </c>
      <c r="B33" s="110"/>
      <c r="C33" s="33">
        <v>90</v>
      </c>
      <c r="D33" s="40">
        <f>D21+D22+D29</f>
        <v>101519</v>
      </c>
      <c r="E33" s="40">
        <f>E21+E22+E29+E28</f>
        <v>91943</v>
      </c>
      <c r="F33" s="40">
        <f>F21+F29</f>
        <v>126044</v>
      </c>
      <c r="G33" s="40">
        <f>G21+G22+G29+G28</f>
        <v>91943</v>
      </c>
      <c r="H33" s="77">
        <f>G33-F33</f>
        <v>-34101</v>
      </c>
      <c r="I33" s="78">
        <f>G33/F33*100</f>
        <v>72.945162006918224</v>
      </c>
    </row>
    <row r="34" spans="1:9" ht="14.25" customHeight="1" x14ac:dyDescent="0.2">
      <c r="A34" s="109" t="s">
        <v>42</v>
      </c>
      <c r="B34" s="110"/>
      <c r="C34" s="36"/>
      <c r="D34" s="41"/>
      <c r="E34" s="41"/>
      <c r="F34" s="41"/>
      <c r="G34" s="41"/>
      <c r="H34" s="38"/>
      <c r="I34" s="72"/>
    </row>
    <row r="35" spans="1:9" ht="26.25" customHeight="1" x14ac:dyDescent="0.2">
      <c r="A35" s="116" t="s">
        <v>43</v>
      </c>
      <c r="B35" s="117"/>
      <c r="C35" s="42">
        <v>100</v>
      </c>
      <c r="D35" s="30">
        <v>102196</v>
      </c>
      <c r="E35" s="30">
        <v>108773</v>
      </c>
      <c r="F35" s="30">
        <f>98072+22473</f>
        <v>120545</v>
      </c>
      <c r="G35" s="30">
        <v>108773</v>
      </c>
      <c r="H35" s="31">
        <f>G35-F35</f>
        <v>-11772</v>
      </c>
      <c r="I35" s="73">
        <f>G35/F35*100</f>
        <v>90.23435231656228</v>
      </c>
    </row>
    <row r="36" spans="1:9" ht="14.25" customHeight="1" x14ac:dyDescent="0.2">
      <c r="A36" s="107" t="s">
        <v>44</v>
      </c>
      <c r="B36" s="108"/>
      <c r="C36" s="42">
        <v>110</v>
      </c>
      <c r="D36" s="32">
        <v>3158</v>
      </c>
      <c r="E36" s="32">
        <v>3527</v>
      </c>
      <c r="F36" s="32">
        <f>1677+1677</f>
        <v>3354</v>
      </c>
      <c r="G36" s="32">
        <v>3527</v>
      </c>
      <c r="H36" s="31">
        <f>G36-F36</f>
        <v>173</v>
      </c>
      <c r="I36" s="73">
        <f>G36/F36*100</f>
        <v>105.15802027429935</v>
      </c>
    </row>
    <row r="37" spans="1:9" ht="14.25" customHeight="1" x14ac:dyDescent="0.2">
      <c r="A37" s="107" t="s">
        <v>45</v>
      </c>
      <c r="B37" s="108"/>
      <c r="C37" s="42">
        <v>120</v>
      </c>
      <c r="D37" s="32"/>
      <c r="E37" s="32"/>
      <c r="F37" s="32"/>
      <c r="G37" s="32"/>
      <c r="H37" s="31"/>
      <c r="I37" s="73"/>
    </row>
    <row r="38" spans="1:9" ht="14.25" customHeight="1" x14ac:dyDescent="0.2">
      <c r="A38" s="107" t="s">
        <v>46</v>
      </c>
      <c r="B38" s="108"/>
      <c r="C38" s="42">
        <v>130</v>
      </c>
      <c r="D38" s="32">
        <v>904</v>
      </c>
      <c r="E38" s="32">
        <v>1246</v>
      </c>
      <c r="F38" s="32">
        <f>652+387</f>
        <v>1039</v>
      </c>
      <c r="G38" s="32">
        <v>1246</v>
      </c>
      <c r="H38" s="31">
        <f>G38-F38</f>
        <v>207</v>
      </c>
      <c r="I38" s="73">
        <f>G38/F38*100</f>
        <v>119.92300288739173</v>
      </c>
    </row>
    <row r="39" spans="1:9" ht="14.25" customHeight="1" x14ac:dyDescent="0.2">
      <c r="A39" s="107" t="s">
        <v>47</v>
      </c>
      <c r="B39" s="108"/>
      <c r="C39" s="42">
        <v>140</v>
      </c>
      <c r="D39" s="32"/>
      <c r="E39" s="32"/>
      <c r="F39" s="32"/>
      <c r="G39" s="32"/>
      <c r="H39" s="31"/>
      <c r="I39" s="73"/>
    </row>
    <row r="40" spans="1:9" ht="14.25" customHeight="1" x14ac:dyDescent="0.2">
      <c r="A40" s="107" t="s">
        <v>48</v>
      </c>
      <c r="B40" s="108"/>
      <c r="C40" s="42">
        <v>150</v>
      </c>
      <c r="D40" s="32"/>
      <c r="E40" s="32"/>
      <c r="F40" s="32"/>
      <c r="G40" s="32"/>
      <c r="H40" s="31"/>
      <c r="I40" s="73"/>
    </row>
    <row r="41" spans="1:9" ht="14.25" customHeight="1" x14ac:dyDescent="0.2">
      <c r="A41" s="107" t="s">
        <v>49</v>
      </c>
      <c r="B41" s="108"/>
      <c r="C41" s="42">
        <v>160</v>
      </c>
      <c r="D41" s="32"/>
      <c r="E41" s="32"/>
      <c r="F41" s="32"/>
      <c r="G41" s="32"/>
      <c r="H41" s="31"/>
      <c r="I41" s="73"/>
    </row>
    <row r="42" spans="1:9" ht="14.25" customHeight="1" x14ac:dyDescent="0.2">
      <c r="A42" s="109" t="s">
        <v>50</v>
      </c>
      <c r="B42" s="110"/>
      <c r="C42" s="43">
        <v>170</v>
      </c>
      <c r="D42" s="40">
        <f>SUM(D35:D41)</f>
        <v>106258</v>
      </c>
      <c r="E42" s="40">
        <f>SUM(E35:E41)</f>
        <v>113546</v>
      </c>
      <c r="F42" s="40">
        <f>SUM(F35:F41)</f>
        <v>124938</v>
      </c>
      <c r="G42" s="40">
        <f>SUM(G35:G41)</f>
        <v>113546</v>
      </c>
      <c r="H42" s="35">
        <f>G42-F42</f>
        <v>-11392</v>
      </c>
      <c r="I42" s="74">
        <f>G42/F42*100</f>
        <v>90.881877411195958</v>
      </c>
    </row>
    <row r="43" spans="1:9" ht="14.25" customHeight="1" x14ac:dyDescent="0.2">
      <c r="A43" s="109" t="s">
        <v>51</v>
      </c>
      <c r="B43" s="110"/>
      <c r="C43" s="36"/>
      <c r="D43" s="41"/>
      <c r="E43" s="41"/>
      <c r="F43" s="41"/>
      <c r="G43" s="41"/>
      <c r="H43" s="31"/>
      <c r="I43" s="74"/>
    </row>
    <row r="44" spans="1:9" ht="14.25" customHeight="1" x14ac:dyDescent="0.2">
      <c r="A44" s="107" t="s">
        <v>52</v>
      </c>
      <c r="B44" s="108"/>
      <c r="C44" s="42">
        <v>180</v>
      </c>
      <c r="D44" s="41"/>
      <c r="E44" s="68"/>
      <c r="F44" s="41"/>
      <c r="G44" s="68"/>
      <c r="H44" s="31"/>
      <c r="I44" s="74"/>
    </row>
    <row r="45" spans="1:9" ht="14.25" customHeight="1" x14ac:dyDescent="0.2">
      <c r="A45" s="107" t="s">
        <v>53</v>
      </c>
      <c r="B45" s="108"/>
      <c r="C45" s="42">
        <v>181</v>
      </c>
      <c r="D45" s="37"/>
      <c r="E45" s="81"/>
      <c r="F45" s="71">
        <f>F21-F35</f>
        <v>4399</v>
      </c>
      <c r="G45" s="81"/>
      <c r="H45" s="31">
        <f>G45-F45</f>
        <v>-4399</v>
      </c>
      <c r="I45" s="74"/>
    </row>
    <row r="46" spans="1:9" ht="14.25" customHeight="1" x14ac:dyDescent="0.2">
      <c r="A46" s="107" t="s">
        <v>54</v>
      </c>
      <c r="B46" s="108"/>
      <c r="C46" s="42">
        <v>182</v>
      </c>
      <c r="D46" s="38">
        <f t="shared" ref="D46" si="1">-(D21-D35)</f>
        <v>7783</v>
      </c>
      <c r="E46" s="70">
        <f>-(E21-E35)</f>
        <v>18108</v>
      </c>
      <c r="F46" s="38"/>
      <c r="G46" s="70">
        <f>-(G21-G35)</f>
        <v>18108</v>
      </c>
      <c r="H46" s="31">
        <f>G46-F46</f>
        <v>18108</v>
      </c>
      <c r="I46" s="74"/>
    </row>
    <row r="47" spans="1:9" ht="25.5" customHeight="1" x14ac:dyDescent="0.2">
      <c r="A47" s="118" t="s">
        <v>55</v>
      </c>
      <c r="B47" s="117"/>
      <c r="C47" s="42">
        <v>190</v>
      </c>
      <c r="D47" s="44"/>
      <c r="E47" s="57"/>
      <c r="F47" s="30"/>
      <c r="G47" s="57"/>
      <c r="H47" s="31"/>
      <c r="I47" s="74"/>
    </row>
    <row r="48" spans="1:9" x14ac:dyDescent="0.2">
      <c r="A48" s="107" t="s">
        <v>53</v>
      </c>
      <c r="B48" s="108"/>
      <c r="C48" s="42">
        <v>191</v>
      </c>
      <c r="D48" s="37"/>
      <c r="E48" s="82"/>
      <c r="F48" s="71">
        <f>F21-F42</f>
        <v>6</v>
      </c>
      <c r="G48" s="82"/>
      <c r="H48" s="31">
        <f>G48-F48</f>
        <v>-6</v>
      </c>
      <c r="I48" s="74"/>
    </row>
    <row r="49" spans="1:9" ht="14.25" customHeight="1" x14ac:dyDescent="0.2">
      <c r="A49" s="107" t="s">
        <v>54</v>
      </c>
      <c r="B49" s="108"/>
      <c r="C49" s="42">
        <v>192</v>
      </c>
      <c r="D49" s="38">
        <f>-(D21+D22-D42)</f>
        <v>5817</v>
      </c>
      <c r="E49" s="70">
        <f>-(E21+E22-E35-E36-E38)</f>
        <v>22728</v>
      </c>
      <c r="F49" s="38"/>
      <c r="G49" s="70">
        <f>-(G21+G22-G35-G36-G38)</f>
        <v>22728</v>
      </c>
      <c r="H49" s="31">
        <f>G49-F49</f>
        <v>22728</v>
      </c>
      <c r="I49" s="74"/>
    </row>
    <row r="50" spans="1:9" ht="24.75" customHeight="1" x14ac:dyDescent="0.2">
      <c r="A50" s="116" t="s">
        <v>56</v>
      </c>
      <c r="B50" s="117"/>
      <c r="C50" s="42">
        <v>200</v>
      </c>
      <c r="D50" s="44"/>
      <c r="E50" s="57"/>
      <c r="F50" s="30"/>
      <c r="G50" s="57"/>
      <c r="H50" s="31"/>
      <c r="I50" s="74"/>
    </row>
    <row r="51" spans="1:9" ht="14.25" customHeight="1" x14ac:dyDescent="0.2">
      <c r="A51" s="107" t="s">
        <v>53</v>
      </c>
      <c r="B51" s="108"/>
      <c r="C51" s="42">
        <v>201</v>
      </c>
      <c r="D51" s="37"/>
      <c r="E51" s="82"/>
      <c r="F51" s="71">
        <f>F33-F42</f>
        <v>1106</v>
      </c>
      <c r="G51" s="82"/>
      <c r="H51" s="31">
        <f>G51-F51</f>
        <v>-1106</v>
      </c>
      <c r="I51" s="74"/>
    </row>
    <row r="52" spans="1:9" ht="14.25" customHeight="1" x14ac:dyDescent="0.2">
      <c r="A52" s="107" t="s">
        <v>54</v>
      </c>
      <c r="B52" s="108"/>
      <c r="C52" s="42">
        <v>202</v>
      </c>
      <c r="D52" s="38">
        <f>-(D33-D42)</f>
        <v>4739</v>
      </c>
      <c r="E52" s="70">
        <f>-(E33-E42)</f>
        <v>21603</v>
      </c>
      <c r="F52" s="37"/>
      <c r="G52" s="70">
        <f>-(G33-G42)</f>
        <v>21603</v>
      </c>
      <c r="H52" s="31">
        <f>G52-F52</f>
        <v>21603</v>
      </c>
      <c r="I52" s="74"/>
    </row>
    <row r="53" spans="1:9" x14ac:dyDescent="0.2">
      <c r="A53" s="118" t="s">
        <v>57</v>
      </c>
      <c r="B53" s="117"/>
      <c r="C53" s="42">
        <v>210</v>
      </c>
      <c r="D53" s="44"/>
      <c r="E53" s="30"/>
      <c r="F53" s="44"/>
      <c r="G53" s="30"/>
      <c r="H53" s="31"/>
      <c r="I53" s="74"/>
    </row>
    <row r="54" spans="1:9" ht="14.25" customHeight="1" x14ac:dyDescent="0.2">
      <c r="A54" s="107" t="s">
        <v>58</v>
      </c>
      <c r="B54" s="108"/>
      <c r="C54" s="42">
        <v>220</v>
      </c>
      <c r="D54" s="41"/>
      <c r="E54" s="32"/>
      <c r="F54" s="41"/>
      <c r="G54" s="32"/>
      <c r="H54" s="31"/>
      <c r="I54" s="74"/>
    </row>
    <row r="55" spans="1:9" ht="14.25" customHeight="1" x14ac:dyDescent="0.2">
      <c r="A55" s="107" t="s">
        <v>53</v>
      </c>
      <c r="B55" s="108"/>
      <c r="C55" s="42">
        <v>221</v>
      </c>
      <c r="D55" s="41"/>
      <c r="E55" s="83"/>
      <c r="F55" s="32">
        <f>F33-F42</f>
        <v>1106</v>
      </c>
      <c r="G55" s="83"/>
      <c r="H55" s="31">
        <f t="shared" ref="H55:H56" si="2">G55-F55</f>
        <v>-1106</v>
      </c>
      <c r="I55" s="74"/>
    </row>
    <row r="56" spans="1:9" ht="14.25" customHeight="1" x14ac:dyDescent="0.2">
      <c r="A56" s="107" t="s">
        <v>54</v>
      </c>
      <c r="B56" s="108"/>
      <c r="C56" s="45">
        <v>222</v>
      </c>
      <c r="D56" s="32">
        <f t="shared" ref="D56" si="3">D52</f>
        <v>4739</v>
      </c>
      <c r="E56" s="32">
        <f>E52</f>
        <v>21603</v>
      </c>
      <c r="F56" s="41"/>
      <c r="G56" s="32">
        <f>G52</f>
        <v>21603</v>
      </c>
      <c r="H56" s="31">
        <f t="shared" si="2"/>
        <v>21603</v>
      </c>
      <c r="I56" s="74"/>
    </row>
    <row r="57" spans="1:9" ht="13.5" thickBot="1" x14ac:dyDescent="0.25">
      <c r="A57" s="119" t="s">
        <v>59</v>
      </c>
      <c r="B57" s="120"/>
      <c r="C57" s="46">
        <v>230</v>
      </c>
      <c r="D57" s="47"/>
      <c r="E57" s="41"/>
      <c r="F57" s="48"/>
      <c r="G57" s="41"/>
      <c r="H57" s="47"/>
      <c r="I57" s="49"/>
    </row>
    <row r="58" spans="1:9" ht="14.25" customHeight="1" x14ac:dyDescent="0.2">
      <c r="A58" s="113" t="s">
        <v>60</v>
      </c>
      <c r="B58" s="114"/>
      <c r="C58" s="114"/>
      <c r="D58" s="114"/>
      <c r="E58" s="114"/>
      <c r="F58" s="114"/>
      <c r="G58" s="114"/>
      <c r="H58" s="114"/>
      <c r="I58" s="115"/>
    </row>
    <row r="59" spans="1:9" ht="14.25" customHeight="1" x14ac:dyDescent="0.2">
      <c r="A59" s="107" t="s">
        <v>61</v>
      </c>
      <c r="B59" s="108"/>
      <c r="C59" s="42">
        <v>240</v>
      </c>
      <c r="D59" s="32">
        <v>83112</v>
      </c>
      <c r="E59" s="32">
        <v>90536</v>
      </c>
      <c r="F59" s="32">
        <f>85116+14472</f>
        <v>99588</v>
      </c>
      <c r="G59" s="32">
        <v>90536</v>
      </c>
      <c r="H59" s="38">
        <f>G59-F59</f>
        <v>-9052</v>
      </c>
      <c r="I59" s="72">
        <f t="shared" ref="I59:I64" si="4">G59/F59*100</f>
        <v>90.91055147206491</v>
      </c>
    </row>
    <row r="60" spans="1:9" ht="14.25" customHeight="1" x14ac:dyDescent="0.2">
      <c r="A60" s="107" t="s">
        <v>62</v>
      </c>
      <c r="B60" s="108"/>
      <c r="C60" s="42">
        <v>250</v>
      </c>
      <c r="D60" s="32">
        <v>15801</v>
      </c>
      <c r="E60" s="32">
        <v>14728</v>
      </c>
      <c r="F60" s="32">
        <f>10844+7346</f>
        <v>18190</v>
      </c>
      <c r="G60" s="32">
        <v>14728</v>
      </c>
      <c r="H60" s="38">
        <f t="shared" ref="H60:H64" si="5">G60-F60</f>
        <v>-3462</v>
      </c>
      <c r="I60" s="72">
        <f t="shared" si="4"/>
        <v>80.967564595931833</v>
      </c>
    </row>
    <row r="61" spans="1:9" ht="14.25" customHeight="1" x14ac:dyDescent="0.2">
      <c r="A61" s="107" t="s">
        <v>63</v>
      </c>
      <c r="B61" s="108"/>
      <c r="C61" s="42">
        <v>260</v>
      </c>
      <c r="D61" s="32">
        <v>3207</v>
      </c>
      <c r="E61" s="32">
        <v>3033</v>
      </c>
      <c r="F61" s="32">
        <f>2386+1616</f>
        <v>4002</v>
      </c>
      <c r="G61" s="32">
        <v>3033</v>
      </c>
      <c r="H61" s="38">
        <f>G61-F61</f>
        <v>-969</v>
      </c>
      <c r="I61" s="72">
        <f t="shared" si="4"/>
        <v>75.787106446776605</v>
      </c>
    </row>
    <row r="62" spans="1:9" ht="14.25" customHeight="1" x14ac:dyDescent="0.2">
      <c r="A62" s="107" t="s">
        <v>64</v>
      </c>
      <c r="B62" s="108"/>
      <c r="C62" s="42">
        <v>270</v>
      </c>
      <c r="D62" s="32">
        <v>2088</v>
      </c>
      <c r="E62" s="32">
        <v>2716</v>
      </c>
      <c r="F62" s="32">
        <f>1000+1000</f>
        <v>2000</v>
      </c>
      <c r="G62" s="32">
        <v>2716</v>
      </c>
      <c r="H62" s="38">
        <f t="shared" si="5"/>
        <v>716</v>
      </c>
      <c r="I62" s="72">
        <f t="shared" si="4"/>
        <v>135.80000000000001</v>
      </c>
    </row>
    <row r="63" spans="1:9" ht="14.25" customHeight="1" x14ac:dyDescent="0.2">
      <c r="A63" s="107" t="s">
        <v>46</v>
      </c>
      <c r="B63" s="108"/>
      <c r="C63" s="42">
        <v>280</v>
      </c>
      <c r="D63" s="32">
        <v>2050</v>
      </c>
      <c r="E63" s="32">
        <v>2533</v>
      </c>
      <c r="F63" s="32">
        <f>1055+103</f>
        <v>1158</v>
      </c>
      <c r="G63" s="32">
        <v>2533</v>
      </c>
      <c r="H63" s="38">
        <f t="shared" si="5"/>
        <v>1375</v>
      </c>
      <c r="I63" s="72">
        <f t="shared" si="4"/>
        <v>218.73920552677029</v>
      </c>
    </row>
    <row r="64" spans="1:9" ht="14.25" customHeight="1" thickBot="1" x14ac:dyDescent="0.25">
      <c r="A64" s="122" t="s">
        <v>65</v>
      </c>
      <c r="B64" s="123"/>
      <c r="C64" s="46">
        <v>290</v>
      </c>
      <c r="D64" s="50">
        <f>SUM(D59:D63)</f>
        <v>106258</v>
      </c>
      <c r="E64" s="50">
        <f>SUM(E59:E63)</f>
        <v>113546</v>
      </c>
      <c r="F64" s="50">
        <f>SUM(F59:F63)</f>
        <v>124938</v>
      </c>
      <c r="G64" s="50">
        <f>SUM(G59:G63)</f>
        <v>113546</v>
      </c>
      <c r="H64" s="38">
        <f t="shared" si="5"/>
        <v>-11392</v>
      </c>
      <c r="I64" s="72">
        <f t="shared" si="4"/>
        <v>90.881877411195958</v>
      </c>
    </row>
    <row r="65" spans="1:9" ht="14.25" customHeight="1" x14ac:dyDescent="0.2">
      <c r="A65" s="113" t="s">
        <v>66</v>
      </c>
      <c r="B65" s="114"/>
      <c r="C65" s="114"/>
      <c r="D65" s="114"/>
      <c r="E65" s="114"/>
      <c r="F65" s="114"/>
      <c r="G65" s="114"/>
      <c r="H65" s="114"/>
      <c r="I65" s="115"/>
    </row>
    <row r="66" spans="1:9" ht="28.15" customHeight="1" x14ac:dyDescent="0.2">
      <c r="A66" s="127" t="s">
        <v>67</v>
      </c>
      <c r="B66" s="117"/>
      <c r="C66" s="43">
        <v>300</v>
      </c>
      <c r="D66" s="34">
        <f>D67+D68+D70</f>
        <v>4053</v>
      </c>
      <c r="E66" s="34">
        <f>E67+E68+E70</f>
        <v>11223</v>
      </c>
      <c r="F66" s="34">
        <f>F67+F68+F70</f>
        <v>6175</v>
      </c>
      <c r="G66" s="34">
        <f>G67+G68+G70</f>
        <v>11223</v>
      </c>
      <c r="H66" s="35">
        <f>G66-F66</f>
        <v>5048</v>
      </c>
      <c r="I66" s="74">
        <f>G66/F66*100</f>
        <v>181.74898785425103</v>
      </c>
    </row>
    <row r="67" spans="1:9" ht="14.25" customHeight="1" x14ac:dyDescent="0.2">
      <c r="A67" s="107" t="s">
        <v>68</v>
      </c>
      <c r="B67" s="108"/>
      <c r="C67" s="42">
        <v>301</v>
      </c>
      <c r="D67" s="32">
        <v>0</v>
      </c>
      <c r="E67" s="32">
        <v>0</v>
      </c>
      <c r="F67" s="32">
        <v>199</v>
      </c>
      <c r="G67" s="32">
        <v>0</v>
      </c>
      <c r="H67" s="31">
        <f t="shared" ref="H67:H68" si="6">G67-F67</f>
        <v>-199</v>
      </c>
      <c r="I67" s="74"/>
    </row>
    <row r="68" spans="1:9" ht="28.5" customHeight="1" x14ac:dyDescent="0.2">
      <c r="A68" s="116" t="s">
        <v>69</v>
      </c>
      <c r="B68" s="117"/>
      <c r="C68" s="42">
        <v>302</v>
      </c>
      <c r="D68" s="30">
        <v>635</v>
      </c>
      <c r="E68" s="30">
        <v>9929</v>
      </c>
      <c r="F68" s="30">
        <v>5000</v>
      </c>
      <c r="G68" s="30">
        <v>9929</v>
      </c>
      <c r="H68" s="31">
        <f t="shared" si="6"/>
        <v>4929</v>
      </c>
      <c r="I68" s="73">
        <f t="shared" ref="I68" si="7">G68/F68*100</f>
        <v>198.58</v>
      </c>
    </row>
    <row r="69" spans="1:9" ht="28.5" customHeight="1" x14ac:dyDescent="0.2">
      <c r="A69" s="116" t="s">
        <v>70</v>
      </c>
      <c r="B69" s="117"/>
      <c r="C69" s="42">
        <v>303</v>
      </c>
      <c r="D69" s="30"/>
      <c r="E69" s="44"/>
      <c r="F69" s="44"/>
      <c r="G69" s="44"/>
      <c r="H69" s="39"/>
      <c r="I69" s="52"/>
    </row>
    <row r="70" spans="1:9" x14ac:dyDescent="0.2">
      <c r="A70" s="118" t="s">
        <v>71</v>
      </c>
      <c r="B70" s="117"/>
      <c r="C70" s="42">
        <v>304</v>
      </c>
      <c r="D70" s="30">
        <f t="shared" ref="D70" si="8">D71+D72+D73</f>
        <v>3418</v>
      </c>
      <c r="E70" s="30">
        <f t="shared" ref="E70:G70" si="9">E71+E72+E73</f>
        <v>1294</v>
      </c>
      <c r="F70" s="30">
        <f t="shared" si="9"/>
        <v>976</v>
      </c>
      <c r="G70" s="30">
        <f t="shared" si="9"/>
        <v>1294</v>
      </c>
      <c r="H70" s="31">
        <f t="shared" ref="H70:H74" si="10">G70-F70</f>
        <v>318</v>
      </c>
      <c r="I70" s="73">
        <f t="shared" ref="I70:I83" si="11">G70/F70*100</f>
        <v>132.58196721311475</v>
      </c>
    </row>
    <row r="71" spans="1:9" ht="29.45" customHeight="1" x14ac:dyDescent="0.2">
      <c r="A71" s="107" t="s">
        <v>72</v>
      </c>
      <c r="B71" s="108"/>
      <c r="C71" s="30" t="s">
        <v>73</v>
      </c>
      <c r="D71" s="30">
        <v>2180</v>
      </c>
      <c r="E71" s="30">
        <v>0</v>
      </c>
      <c r="F71" s="30">
        <v>276</v>
      </c>
      <c r="G71" s="30">
        <v>0</v>
      </c>
      <c r="H71" s="31">
        <f t="shared" si="10"/>
        <v>-276</v>
      </c>
      <c r="I71" s="73"/>
    </row>
    <row r="72" spans="1:9" ht="14.25" customHeight="1" x14ac:dyDescent="0.2">
      <c r="A72" s="118" t="s">
        <v>74</v>
      </c>
      <c r="B72" s="108"/>
      <c r="C72" s="30" t="s">
        <v>75</v>
      </c>
      <c r="D72" s="32">
        <v>780</v>
      </c>
      <c r="E72" s="32">
        <v>1294</v>
      </c>
      <c r="F72" s="32">
        <v>650</v>
      </c>
      <c r="G72" s="32">
        <v>1294</v>
      </c>
      <c r="H72" s="31">
        <f t="shared" si="10"/>
        <v>644</v>
      </c>
      <c r="I72" s="73">
        <f t="shared" ref="I72" si="12">G72/F72*100</f>
        <v>199.07692307692309</v>
      </c>
    </row>
    <row r="73" spans="1:9" ht="14.25" customHeight="1" x14ac:dyDescent="0.2">
      <c r="A73" s="118" t="s">
        <v>76</v>
      </c>
      <c r="B73" s="121"/>
      <c r="C73" s="30" t="s">
        <v>77</v>
      </c>
      <c r="D73" s="32">
        <v>458</v>
      </c>
      <c r="E73" s="32">
        <v>0</v>
      </c>
      <c r="F73" s="32">
        <v>50</v>
      </c>
      <c r="G73" s="32">
        <v>0</v>
      </c>
      <c r="H73" s="31">
        <f t="shared" si="10"/>
        <v>-50</v>
      </c>
      <c r="I73" s="73"/>
    </row>
    <row r="74" spans="1:9" ht="28.15" customHeight="1" x14ac:dyDescent="0.2">
      <c r="A74" s="109" t="s">
        <v>78</v>
      </c>
      <c r="B74" s="110"/>
      <c r="C74" s="43">
        <v>310</v>
      </c>
      <c r="D74" s="34">
        <f>D77</f>
        <v>0</v>
      </c>
      <c r="E74" s="34">
        <f>E77</f>
        <v>0</v>
      </c>
      <c r="F74" s="34">
        <f>F77</f>
        <v>0</v>
      </c>
      <c r="G74" s="34">
        <f>G77</f>
        <v>0</v>
      </c>
      <c r="H74" s="35">
        <f t="shared" si="10"/>
        <v>0</v>
      </c>
      <c r="I74" s="52"/>
    </row>
    <row r="75" spans="1:9" ht="27.6" customHeight="1" x14ac:dyDescent="0.2">
      <c r="A75" s="118" t="s">
        <v>79</v>
      </c>
      <c r="B75" s="117"/>
      <c r="C75" s="42">
        <v>311</v>
      </c>
      <c r="D75" s="30"/>
      <c r="E75" s="30"/>
      <c r="F75" s="30"/>
      <c r="G75" s="30"/>
      <c r="H75" s="31"/>
      <c r="I75" s="52"/>
    </row>
    <row r="76" spans="1:9" ht="14.25" customHeight="1" x14ac:dyDescent="0.2">
      <c r="A76" s="107" t="s">
        <v>80</v>
      </c>
      <c r="B76" s="108"/>
      <c r="C76" s="42">
        <v>312</v>
      </c>
      <c r="D76" s="32"/>
      <c r="E76" s="32"/>
      <c r="F76" s="32"/>
      <c r="G76" s="32"/>
      <c r="H76" s="31"/>
      <c r="I76" s="52"/>
    </row>
    <row r="77" spans="1:9" ht="14.25" customHeight="1" x14ac:dyDescent="0.2">
      <c r="A77" s="107" t="s">
        <v>81</v>
      </c>
      <c r="B77" s="108"/>
      <c r="C77" s="42">
        <v>313</v>
      </c>
      <c r="D77" s="32">
        <v>0</v>
      </c>
      <c r="E77" s="32">
        <v>0</v>
      </c>
      <c r="F77" s="32">
        <v>0</v>
      </c>
      <c r="G77" s="32">
        <v>0</v>
      </c>
      <c r="H77" s="31">
        <f t="shared" ref="H77" si="13">G77-F77</f>
        <v>0</v>
      </c>
      <c r="I77" s="52"/>
    </row>
    <row r="78" spans="1:9" ht="24.75" customHeight="1" x14ac:dyDescent="0.2">
      <c r="A78" s="109" t="s">
        <v>82</v>
      </c>
      <c r="B78" s="110"/>
      <c r="C78" s="43">
        <v>320</v>
      </c>
      <c r="D78" s="34">
        <f>D79+D80</f>
        <v>3355</v>
      </c>
      <c r="E78" s="34">
        <f>E79+E80</f>
        <v>3579</v>
      </c>
      <c r="F78" s="34">
        <f>F79+F80</f>
        <v>4277</v>
      </c>
      <c r="G78" s="34">
        <f>G79+G80</f>
        <v>3579</v>
      </c>
      <c r="H78" s="35">
        <f>G78-F78</f>
        <v>-698</v>
      </c>
      <c r="I78" s="74">
        <f>G78/F78*100</f>
        <v>83.680149637596443</v>
      </c>
    </row>
    <row r="79" spans="1:9" ht="42" customHeight="1" x14ac:dyDescent="0.2">
      <c r="A79" s="118" t="s">
        <v>83</v>
      </c>
      <c r="B79" s="117"/>
      <c r="C79" s="42">
        <v>321</v>
      </c>
      <c r="D79" s="30">
        <v>3085</v>
      </c>
      <c r="E79" s="30">
        <v>3321</v>
      </c>
      <c r="F79" s="79">
        <v>4002</v>
      </c>
      <c r="G79" s="30">
        <v>3321</v>
      </c>
      <c r="H79" s="31">
        <f>G79-F79</f>
        <v>-681</v>
      </c>
      <c r="I79" s="73">
        <f>G79/F79*100</f>
        <v>82.983508245877061</v>
      </c>
    </row>
    <row r="80" spans="1:9" ht="14.25" customHeight="1" x14ac:dyDescent="0.2">
      <c r="A80" s="118" t="s">
        <v>84</v>
      </c>
      <c r="B80" s="108"/>
      <c r="C80" s="42">
        <v>322</v>
      </c>
      <c r="D80" s="30">
        <v>270</v>
      </c>
      <c r="E80" s="30">
        <v>258</v>
      </c>
      <c r="F80" s="30">
        <v>275</v>
      </c>
      <c r="G80" s="30">
        <v>258</v>
      </c>
      <c r="H80" s="31">
        <f>G80-F80</f>
        <v>-17</v>
      </c>
      <c r="I80" s="73">
        <f t="shared" si="11"/>
        <v>93.818181818181827</v>
      </c>
    </row>
    <row r="81" spans="1:9" ht="14.25" customHeight="1" x14ac:dyDescent="0.2">
      <c r="A81" s="107" t="s">
        <v>85</v>
      </c>
      <c r="B81" s="108"/>
      <c r="C81" s="42">
        <v>330</v>
      </c>
      <c r="D81" s="40">
        <f>D82+D83</f>
        <v>3158</v>
      </c>
      <c r="E81" s="40">
        <f>E82+E83</f>
        <v>3104</v>
      </c>
      <c r="F81" s="40">
        <f>F82+F83</f>
        <v>3337</v>
      </c>
      <c r="G81" s="40">
        <f>G82+G83</f>
        <v>3104</v>
      </c>
      <c r="H81" s="77">
        <f>G81-F81</f>
        <v>-233</v>
      </c>
      <c r="I81" s="78">
        <f t="shared" si="11"/>
        <v>93.017680551393468</v>
      </c>
    </row>
    <row r="82" spans="1:9" ht="14.25" customHeight="1" x14ac:dyDescent="0.2">
      <c r="A82" s="107" t="s">
        <v>86</v>
      </c>
      <c r="B82" s="108"/>
      <c r="C82" s="42">
        <v>331</v>
      </c>
      <c r="D82" s="32">
        <v>3158</v>
      </c>
      <c r="E82" s="32">
        <v>2982</v>
      </c>
      <c r="F82" s="32">
        <v>3277</v>
      </c>
      <c r="G82" s="32">
        <v>2982</v>
      </c>
      <c r="H82" s="31">
        <f t="shared" ref="H82:H83" si="14">G82-F82</f>
        <v>-295</v>
      </c>
      <c r="I82" s="73">
        <f t="shared" si="11"/>
        <v>90.997863899908452</v>
      </c>
    </row>
    <row r="83" spans="1:9" ht="14.25" customHeight="1" thickBot="1" x14ac:dyDescent="0.25">
      <c r="A83" s="119" t="s">
        <v>87</v>
      </c>
      <c r="B83" s="123"/>
      <c r="C83" s="46">
        <v>332</v>
      </c>
      <c r="D83" s="50">
        <v>0</v>
      </c>
      <c r="E83" s="50">
        <v>122</v>
      </c>
      <c r="F83" s="50">
        <v>60</v>
      </c>
      <c r="G83" s="50">
        <v>122</v>
      </c>
      <c r="H83" s="31">
        <f t="shared" si="14"/>
        <v>62</v>
      </c>
      <c r="I83" s="73">
        <f t="shared" si="11"/>
        <v>203.33333333333331</v>
      </c>
    </row>
    <row r="84" spans="1:9" ht="14.25" customHeight="1" x14ac:dyDescent="0.2">
      <c r="A84" s="113" t="s">
        <v>88</v>
      </c>
      <c r="B84" s="114"/>
      <c r="C84" s="114"/>
      <c r="D84" s="114"/>
      <c r="E84" s="114"/>
      <c r="F84" s="114"/>
      <c r="G84" s="114"/>
      <c r="H84" s="114"/>
      <c r="I84" s="115"/>
    </row>
    <row r="85" spans="1:9" ht="14.25" customHeight="1" x14ac:dyDescent="0.2">
      <c r="A85" s="107" t="s">
        <v>89</v>
      </c>
      <c r="B85" s="108"/>
      <c r="C85" s="42">
        <v>340</v>
      </c>
      <c r="D85" s="41"/>
      <c r="E85" s="41"/>
      <c r="F85" s="41"/>
      <c r="G85" s="41"/>
      <c r="H85" s="39"/>
      <c r="I85" s="53"/>
    </row>
    <row r="86" spans="1:9" ht="14.25" customHeight="1" x14ac:dyDescent="0.2">
      <c r="A86" s="107" t="s">
        <v>90</v>
      </c>
      <c r="B86" s="108"/>
      <c r="C86" s="42">
        <v>341</v>
      </c>
      <c r="D86" s="41"/>
      <c r="E86" s="41"/>
      <c r="F86" s="41"/>
      <c r="G86" s="41"/>
      <c r="H86" s="39"/>
      <c r="I86" s="53"/>
    </row>
    <row r="87" spans="1:9" ht="28.9" customHeight="1" x14ac:dyDescent="0.2">
      <c r="A87" s="118" t="s">
        <v>91</v>
      </c>
      <c r="B87" s="117"/>
      <c r="C87" s="42">
        <v>350</v>
      </c>
      <c r="D87" s="30">
        <v>76</v>
      </c>
      <c r="E87" s="36">
        <f>1351+128</f>
        <v>1479</v>
      </c>
      <c r="F87" s="30">
        <v>6700</v>
      </c>
      <c r="G87" s="30">
        <f>1351+128</f>
        <v>1479</v>
      </c>
      <c r="H87" s="31">
        <f>G87-F87</f>
        <v>-5221</v>
      </c>
      <c r="I87" s="73">
        <f>G87/F87*100</f>
        <v>22.074626865671643</v>
      </c>
    </row>
    <row r="88" spans="1:9" ht="14.25" customHeight="1" x14ac:dyDescent="0.2">
      <c r="A88" s="107" t="s">
        <v>90</v>
      </c>
      <c r="B88" s="108"/>
      <c r="C88" s="42">
        <v>351</v>
      </c>
      <c r="D88" s="32">
        <v>0</v>
      </c>
      <c r="E88" s="51">
        <v>128</v>
      </c>
      <c r="F88" s="32">
        <v>6700</v>
      </c>
      <c r="G88" s="32">
        <v>128</v>
      </c>
      <c r="H88" s="31">
        <f t="shared" ref="H88" si="15">G88-F88</f>
        <v>-6572</v>
      </c>
      <c r="I88" s="73">
        <f>G88/F88*100</f>
        <v>1.9104477611940298</v>
      </c>
    </row>
    <row r="89" spans="1:9" x14ac:dyDescent="0.2">
      <c r="A89" s="118" t="s">
        <v>92</v>
      </c>
      <c r="B89" s="117"/>
      <c r="C89" s="42">
        <v>360</v>
      </c>
      <c r="D89" s="30"/>
      <c r="E89" s="44"/>
      <c r="F89" s="30">
        <v>0</v>
      </c>
      <c r="G89" s="30"/>
      <c r="H89" s="31"/>
      <c r="I89" s="73"/>
    </row>
    <row r="90" spans="1:9" ht="14.25" customHeight="1" x14ac:dyDescent="0.2">
      <c r="A90" s="107" t="s">
        <v>90</v>
      </c>
      <c r="B90" s="108"/>
      <c r="C90" s="42">
        <v>361</v>
      </c>
      <c r="D90" s="32"/>
      <c r="E90" s="41"/>
      <c r="F90" s="32">
        <v>0</v>
      </c>
      <c r="G90" s="32"/>
      <c r="H90" s="31"/>
      <c r="I90" s="73"/>
    </row>
    <row r="91" spans="1:9" ht="28.5" customHeight="1" x14ac:dyDescent="0.2">
      <c r="A91" s="116" t="s">
        <v>93</v>
      </c>
      <c r="B91" s="117"/>
      <c r="C91" s="42">
        <v>370</v>
      </c>
      <c r="D91" s="30"/>
      <c r="E91" s="44"/>
      <c r="F91" s="44"/>
      <c r="G91" s="44"/>
      <c r="H91" s="39"/>
      <c r="I91" s="52"/>
    </row>
    <row r="92" spans="1:9" ht="14.25" customHeight="1" x14ac:dyDescent="0.2">
      <c r="A92" s="107" t="s">
        <v>90</v>
      </c>
      <c r="B92" s="108"/>
      <c r="C92" s="42">
        <v>371</v>
      </c>
      <c r="D92" s="32"/>
      <c r="E92" s="41"/>
      <c r="F92" s="41"/>
      <c r="G92" s="41"/>
      <c r="H92" s="39"/>
      <c r="I92" s="52"/>
    </row>
    <row r="93" spans="1:9" ht="40.9" customHeight="1" x14ac:dyDescent="0.2">
      <c r="A93" s="118" t="s">
        <v>94</v>
      </c>
      <c r="B93" s="117"/>
      <c r="C93" s="42">
        <v>380</v>
      </c>
      <c r="D93" s="30">
        <v>909</v>
      </c>
      <c r="E93" s="36">
        <v>722</v>
      </c>
      <c r="F93" s="36">
        <v>6762</v>
      </c>
      <c r="G93" s="36">
        <v>722</v>
      </c>
      <c r="H93" s="31">
        <f t="shared" ref="H93:H95" si="16">G93-F93</f>
        <v>-6040</v>
      </c>
      <c r="I93" s="73">
        <f t="shared" ref="I93" si="17">G93/F93*100</f>
        <v>10.677314404022479</v>
      </c>
    </row>
    <row r="94" spans="1:9" ht="14.25" customHeight="1" x14ac:dyDescent="0.2">
      <c r="A94" s="107" t="s">
        <v>90</v>
      </c>
      <c r="B94" s="108"/>
      <c r="C94" s="42">
        <v>381</v>
      </c>
      <c r="D94" s="32">
        <v>0</v>
      </c>
      <c r="E94" s="51">
        <v>0</v>
      </c>
      <c r="F94" s="51">
        <v>5100</v>
      </c>
      <c r="G94" s="51">
        <v>0</v>
      </c>
      <c r="H94" s="31">
        <f t="shared" si="16"/>
        <v>-5100</v>
      </c>
      <c r="I94" s="73"/>
    </row>
    <row r="95" spans="1:9" x14ac:dyDescent="0.2">
      <c r="A95" s="118" t="s">
        <v>95</v>
      </c>
      <c r="B95" s="117"/>
      <c r="C95" s="42">
        <v>390</v>
      </c>
      <c r="D95" s="55">
        <f t="shared" ref="D95:D96" si="18">D85+D87+D89+D91+D93</f>
        <v>985</v>
      </c>
      <c r="E95" s="55">
        <f t="shared" ref="E95:G96" si="19">E85+E87+E89+E91+E93</f>
        <v>2201</v>
      </c>
      <c r="F95" s="30">
        <f t="shared" si="19"/>
        <v>13462</v>
      </c>
      <c r="G95" s="55">
        <f t="shared" si="19"/>
        <v>2201</v>
      </c>
      <c r="H95" s="31">
        <f t="shared" si="16"/>
        <v>-11261</v>
      </c>
      <c r="I95" s="73">
        <f>G95/F95*100</f>
        <v>16.349725152280492</v>
      </c>
    </row>
    <row r="96" spans="1:9" ht="28.5" customHeight="1" thickBot="1" x14ac:dyDescent="0.25">
      <c r="A96" s="128" t="s">
        <v>96</v>
      </c>
      <c r="B96" s="129"/>
      <c r="C96" s="56">
        <v>391</v>
      </c>
      <c r="D96" s="57">
        <f t="shared" si="18"/>
        <v>0</v>
      </c>
      <c r="E96" s="57">
        <f t="shared" si="19"/>
        <v>128</v>
      </c>
      <c r="F96" s="57">
        <f t="shared" si="19"/>
        <v>11800</v>
      </c>
      <c r="G96" s="57">
        <f t="shared" si="19"/>
        <v>128</v>
      </c>
      <c r="H96" s="31">
        <f>G96-F96</f>
        <v>-11672</v>
      </c>
      <c r="I96" s="73">
        <f>G96/F96*100</f>
        <v>1.0847457627118644</v>
      </c>
    </row>
    <row r="97" spans="1:9" ht="14.25" customHeight="1" x14ac:dyDescent="0.2">
      <c r="A97" s="130" t="s">
        <v>97</v>
      </c>
      <c r="B97" s="131"/>
      <c r="C97" s="131"/>
      <c r="D97" s="131"/>
      <c r="E97" s="131"/>
      <c r="F97" s="131"/>
      <c r="G97" s="131"/>
      <c r="H97" s="131"/>
      <c r="I97" s="132"/>
    </row>
    <row r="98" spans="1:9" ht="14.25" customHeight="1" x14ac:dyDescent="0.2">
      <c r="A98" s="136" t="s">
        <v>98</v>
      </c>
      <c r="B98" s="137"/>
      <c r="C98" s="58">
        <v>400</v>
      </c>
      <c r="D98" s="59">
        <v>191</v>
      </c>
      <c r="E98" s="59">
        <v>161</v>
      </c>
      <c r="F98" s="60"/>
      <c r="G98" s="59">
        <v>161</v>
      </c>
      <c r="H98" s="39"/>
      <c r="I98" s="52"/>
    </row>
    <row r="99" spans="1:9" ht="14.25" customHeight="1" x14ac:dyDescent="0.2">
      <c r="A99" s="136" t="s">
        <v>99</v>
      </c>
      <c r="B99" s="137"/>
      <c r="C99" s="58">
        <v>410</v>
      </c>
      <c r="D99" s="59">
        <v>83525</v>
      </c>
      <c r="E99" s="59">
        <v>96898</v>
      </c>
      <c r="F99" s="60"/>
      <c r="G99" s="59">
        <v>96898</v>
      </c>
      <c r="H99" s="39"/>
      <c r="I99" s="52"/>
    </row>
    <row r="100" spans="1:9" ht="14.25" customHeight="1" x14ac:dyDescent="0.2">
      <c r="A100" s="136" t="s">
        <v>100</v>
      </c>
      <c r="B100" s="137"/>
      <c r="C100" s="58">
        <v>420</v>
      </c>
      <c r="D100" s="59">
        <v>435</v>
      </c>
      <c r="E100" s="59">
        <v>25</v>
      </c>
      <c r="F100" s="59">
        <v>0</v>
      </c>
      <c r="G100" s="59">
        <v>25</v>
      </c>
      <c r="H100" s="39"/>
      <c r="I100" s="52"/>
    </row>
    <row r="101" spans="1:9" ht="31.15" customHeight="1" thickBot="1" x14ac:dyDescent="0.25">
      <c r="A101" s="138" t="s">
        <v>101</v>
      </c>
      <c r="B101" s="139"/>
      <c r="C101" s="61">
        <v>430</v>
      </c>
      <c r="D101" s="62">
        <v>1519</v>
      </c>
      <c r="E101" s="62">
        <v>973</v>
      </c>
      <c r="F101" s="62">
        <v>0</v>
      </c>
      <c r="G101" s="62">
        <v>973</v>
      </c>
      <c r="H101" s="39"/>
      <c r="I101" s="52"/>
    </row>
    <row r="102" spans="1:9" x14ac:dyDescent="0.2">
      <c r="H102" s="64"/>
      <c r="I102" s="64"/>
    </row>
    <row r="103" spans="1:9" s="66" customFormat="1" ht="18.75" x14ac:dyDescent="0.2">
      <c r="A103" s="140" t="s">
        <v>102</v>
      </c>
      <c r="B103" s="140"/>
      <c r="C103" s="65"/>
      <c r="D103" s="141"/>
      <c r="E103" s="141"/>
      <c r="H103" s="133" t="s">
        <v>103</v>
      </c>
      <c r="I103" s="133"/>
    </row>
    <row r="104" spans="1:9" x14ac:dyDescent="0.2">
      <c r="D104" s="134" t="s">
        <v>104</v>
      </c>
      <c r="E104" s="135"/>
      <c r="H104" s="134" t="s">
        <v>105</v>
      </c>
      <c r="I104" s="135"/>
    </row>
  </sheetData>
  <mergeCells count="111">
    <mergeCell ref="H103:I103"/>
    <mergeCell ref="D104:E104"/>
    <mergeCell ref="H104:I104"/>
    <mergeCell ref="A98:B98"/>
    <mergeCell ref="A99:B99"/>
    <mergeCell ref="A100:B100"/>
    <mergeCell ref="A101:B101"/>
    <mergeCell ref="A103:B103"/>
    <mergeCell ref="D103:E103"/>
    <mergeCell ref="A92:B92"/>
    <mergeCell ref="A93:B93"/>
    <mergeCell ref="A94:B94"/>
    <mergeCell ref="A95:B95"/>
    <mergeCell ref="A96:B96"/>
    <mergeCell ref="A97:I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I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I65"/>
    <mergeCell ref="A66:B66"/>
    <mergeCell ref="A67:B67"/>
    <mergeCell ref="A56:B56"/>
    <mergeCell ref="A57:B57"/>
    <mergeCell ref="A58:I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I15"/>
    <mergeCell ref="A16:B16"/>
    <mergeCell ref="A17:B17"/>
    <mergeCell ref="A18:B18"/>
    <mergeCell ref="A19:B19"/>
    <mergeCell ref="A1:D1"/>
    <mergeCell ref="E1:H1"/>
    <mergeCell ref="A2:D2"/>
    <mergeCell ref="A3:D3"/>
    <mergeCell ref="A4:D4"/>
    <mergeCell ref="A5:D5"/>
    <mergeCell ref="A10:I10"/>
    <mergeCell ref="A11:I11"/>
    <mergeCell ref="A12:B13"/>
    <mergeCell ref="C12:C13"/>
    <mergeCell ref="D12:E12"/>
    <mergeCell ref="F12:I12"/>
    <mergeCell ref="A6:D6"/>
    <mergeCell ref="A7:D7"/>
    <mergeCell ref="E7:H7"/>
    <mergeCell ref="A8:D8"/>
    <mergeCell ref="E8:H8"/>
    <mergeCell ref="A9:I9"/>
  </mergeCells>
  <printOptions gridLines="1"/>
  <pageMargins left="0.70866141732283472" right="0.31496062992125984" top="0.31496062992125984" bottom="0.31496062992125984" header="0.31496062992125984" footer="0.31496062992125984"/>
  <pageSetup paperSize="9" scale="83" orientation="portrait" r:id="rId1"/>
  <rowBreaks count="1" manualBreakCount="1">
    <brk id="57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02D7E-A84B-4F63-BDC7-66BE9D2FCDA3}">
  <dimension ref="A1:J104"/>
  <sheetViews>
    <sheetView view="pageBreakPreview" topLeftCell="A52" zoomScaleSheetLayoutView="100" workbookViewId="0">
      <selection activeCell="D81" sqref="D81"/>
    </sheetView>
  </sheetViews>
  <sheetFormatPr defaultRowHeight="12.75" x14ac:dyDescent="0.2"/>
  <cols>
    <col min="1" max="1" width="25.5" style="2" customWidth="1"/>
    <col min="2" max="2" width="18.1640625" style="2" customWidth="1"/>
    <col min="3" max="3" width="8.1640625" style="63" customWidth="1"/>
    <col min="4" max="5" width="10.5" style="2" customWidth="1"/>
    <col min="6" max="6" width="11.83203125" style="2" customWidth="1"/>
    <col min="7" max="7" width="12" style="2" customWidth="1"/>
    <col min="8" max="9" width="11.83203125" style="2" customWidth="1"/>
    <col min="10" max="10" width="3.1640625" style="2" customWidth="1"/>
    <col min="11" max="16384" width="9.33203125" style="2"/>
  </cols>
  <sheetData>
    <row r="1" spans="1:10" ht="14.25" customHeight="1" x14ac:dyDescent="0.2">
      <c r="A1" s="85"/>
      <c r="B1" s="85"/>
      <c r="C1" s="85"/>
      <c r="D1" s="85"/>
      <c r="E1" s="85"/>
      <c r="F1" s="85"/>
      <c r="G1" s="85"/>
      <c r="H1" s="85"/>
      <c r="I1" s="1" t="s">
        <v>0</v>
      </c>
    </row>
    <row r="2" spans="1:10" ht="14.25" customHeight="1" x14ac:dyDescent="0.2">
      <c r="A2" s="85"/>
      <c r="B2" s="85"/>
      <c r="C2" s="85"/>
      <c r="D2" s="85"/>
      <c r="E2" s="3"/>
      <c r="F2" s="3"/>
      <c r="G2" s="3"/>
      <c r="H2" s="4" t="s">
        <v>1</v>
      </c>
      <c r="I2" s="5">
        <v>2023</v>
      </c>
    </row>
    <row r="3" spans="1:10" ht="14.25" customHeight="1" x14ac:dyDescent="0.2">
      <c r="A3" s="86" t="s">
        <v>2</v>
      </c>
      <c r="B3" s="87"/>
      <c r="C3" s="87"/>
      <c r="D3" s="87"/>
      <c r="E3" s="6"/>
      <c r="F3" s="6"/>
      <c r="G3" s="6"/>
      <c r="H3" s="7" t="s">
        <v>3</v>
      </c>
      <c r="I3" s="5">
        <v>31871157</v>
      </c>
    </row>
    <row r="4" spans="1:10" ht="14.25" customHeight="1" x14ac:dyDescent="0.2">
      <c r="A4" s="88" t="s">
        <v>4</v>
      </c>
      <c r="B4" s="88"/>
      <c r="C4" s="88"/>
      <c r="D4" s="88"/>
      <c r="E4" s="8"/>
      <c r="F4" s="8"/>
      <c r="G4" s="8"/>
      <c r="H4" s="9" t="s">
        <v>5</v>
      </c>
      <c r="I4" s="10"/>
    </row>
    <row r="5" spans="1:10" ht="14.25" customHeight="1" x14ac:dyDescent="0.2">
      <c r="A5" s="88" t="s">
        <v>6</v>
      </c>
      <c r="B5" s="88"/>
      <c r="C5" s="88"/>
      <c r="D5" s="88"/>
      <c r="E5" s="8"/>
      <c r="F5" s="8"/>
      <c r="G5" s="8"/>
      <c r="H5" s="9" t="s">
        <v>7</v>
      </c>
      <c r="I5" s="10"/>
    </row>
    <row r="6" spans="1:10" ht="14.25" customHeight="1" x14ac:dyDescent="0.2">
      <c r="A6" s="88" t="s">
        <v>8</v>
      </c>
      <c r="B6" s="88"/>
      <c r="C6" s="88"/>
      <c r="D6" s="88"/>
      <c r="E6" s="8"/>
      <c r="F6" s="8"/>
      <c r="G6" s="8"/>
      <c r="H6" s="9" t="s">
        <v>9</v>
      </c>
      <c r="I6" s="11" t="s">
        <v>10</v>
      </c>
    </row>
    <row r="7" spans="1:10" ht="14.25" customHeight="1" x14ac:dyDescent="0.2">
      <c r="A7" s="103" t="s">
        <v>11</v>
      </c>
      <c r="B7" s="88"/>
      <c r="C7" s="88"/>
      <c r="D7" s="88"/>
      <c r="E7" s="104"/>
      <c r="F7" s="104"/>
      <c r="G7" s="104"/>
      <c r="H7" s="104"/>
      <c r="I7" s="12"/>
    </row>
    <row r="8" spans="1:10" ht="14.25" customHeight="1" x14ac:dyDescent="0.2">
      <c r="A8" s="103" t="s">
        <v>107</v>
      </c>
      <c r="B8" s="88"/>
      <c r="C8" s="88"/>
      <c r="D8" s="88"/>
      <c r="E8" s="104"/>
      <c r="F8" s="104"/>
      <c r="G8" s="104"/>
      <c r="H8" s="104"/>
      <c r="I8" s="13"/>
    </row>
    <row r="9" spans="1:10" ht="15" customHeight="1" x14ac:dyDescent="0.2">
      <c r="A9" s="105" t="s">
        <v>12</v>
      </c>
      <c r="B9" s="105"/>
      <c r="C9" s="105"/>
      <c r="D9" s="105"/>
      <c r="E9" s="105"/>
      <c r="F9" s="105"/>
      <c r="G9" s="105"/>
      <c r="H9" s="105"/>
      <c r="I9" s="106"/>
    </row>
    <row r="10" spans="1:10" ht="54" customHeight="1" x14ac:dyDescent="0.2">
      <c r="A10" s="89" t="s">
        <v>106</v>
      </c>
      <c r="B10" s="90"/>
      <c r="C10" s="90"/>
      <c r="D10" s="90"/>
      <c r="E10" s="90"/>
      <c r="F10" s="90"/>
      <c r="G10" s="90"/>
      <c r="H10" s="90"/>
      <c r="I10" s="90"/>
      <c r="J10" s="14"/>
    </row>
    <row r="11" spans="1:10" ht="14.25" customHeight="1" thickBot="1" x14ac:dyDescent="0.25">
      <c r="A11" s="91" t="s">
        <v>13</v>
      </c>
      <c r="B11" s="91"/>
      <c r="C11" s="91"/>
      <c r="D11" s="91"/>
      <c r="E11" s="91"/>
      <c r="F11" s="91"/>
      <c r="G11" s="91"/>
      <c r="H11" s="91"/>
      <c r="I11" s="91"/>
      <c r="J11" s="3"/>
    </row>
    <row r="12" spans="1:10" s="15" customFormat="1" ht="40.15" customHeight="1" x14ac:dyDescent="0.2">
      <c r="A12" s="92" t="s">
        <v>14</v>
      </c>
      <c r="B12" s="93"/>
      <c r="C12" s="96" t="s">
        <v>15</v>
      </c>
      <c r="D12" s="98" t="s">
        <v>16</v>
      </c>
      <c r="E12" s="99"/>
      <c r="F12" s="100" t="s">
        <v>17</v>
      </c>
      <c r="G12" s="101"/>
      <c r="H12" s="101"/>
      <c r="I12" s="102"/>
    </row>
    <row r="13" spans="1:10" s="15" customFormat="1" ht="30.6" customHeight="1" thickBot="1" x14ac:dyDescent="0.25">
      <c r="A13" s="94"/>
      <c r="B13" s="95"/>
      <c r="C13" s="97"/>
      <c r="D13" s="16" t="s">
        <v>18</v>
      </c>
      <c r="E13" s="17" t="s">
        <v>19</v>
      </c>
      <c r="F13" s="18" t="s">
        <v>20</v>
      </c>
      <c r="G13" s="18" t="s">
        <v>21</v>
      </c>
      <c r="H13" s="16" t="s">
        <v>22</v>
      </c>
      <c r="I13" s="19" t="s">
        <v>23</v>
      </c>
    </row>
    <row r="14" spans="1:10" s="24" customFormat="1" thickBot="1" x14ac:dyDescent="0.25">
      <c r="A14" s="111">
        <v>1</v>
      </c>
      <c r="B14" s="112"/>
      <c r="C14" s="20">
        <v>2</v>
      </c>
      <c r="D14" s="21">
        <v>3</v>
      </c>
      <c r="E14" s="22">
        <v>4</v>
      </c>
      <c r="F14" s="22">
        <v>5</v>
      </c>
      <c r="G14" s="22">
        <v>6</v>
      </c>
      <c r="H14" s="21">
        <v>7</v>
      </c>
      <c r="I14" s="23">
        <v>8</v>
      </c>
    </row>
    <row r="15" spans="1:10" ht="14.25" customHeight="1" x14ac:dyDescent="0.2">
      <c r="A15" s="113" t="s">
        <v>24</v>
      </c>
      <c r="B15" s="114"/>
      <c r="C15" s="114"/>
      <c r="D15" s="114"/>
      <c r="E15" s="114"/>
      <c r="F15" s="114"/>
      <c r="G15" s="114"/>
      <c r="H15" s="114"/>
      <c r="I15" s="115"/>
    </row>
    <row r="16" spans="1:10" ht="14.25" customHeight="1" x14ac:dyDescent="0.2">
      <c r="A16" s="109" t="s">
        <v>25</v>
      </c>
      <c r="B16" s="110"/>
      <c r="C16" s="25"/>
      <c r="D16" s="26"/>
      <c r="E16" s="27"/>
      <c r="F16" s="27"/>
      <c r="G16" s="27"/>
      <c r="H16" s="26"/>
      <c r="I16" s="28"/>
    </row>
    <row r="17" spans="1:9" ht="28.5" customHeight="1" x14ac:dyDescent="0.2">
      <c r="A17" s="116" t="s">
        <v>26</v>
      </c>
      <c r="B17" s="117"/>
      <c r="C17" s="29">
        <v>10</v>
      </c>
      <c r="D17" s="30">
        <v>103870</v>
      </c>
      <c r="E17" s="30">
        <v>97870</v>
      </c>
      <c r="F17" s="30">
        <v>120485</v>
      </c>
      <c r="G17" s="30">
        <v>97870</v>
      </c>
      <c r="H17" s="31">
        <f>G17-F17</f>
        <v>-22615</v>
      </c>
      <c r="I17" s="73">
        <f>G17/F17*100</f>
        <v>81.230028634269829</v>
      </c>
    </row>
    <row r="18" spans="1:9" ht="14.25" customHeight="1" x14ac:dyDescent="0.2">
      <c r="A18" s="107" t="s">
        <v>27</v>
      </c>
      <c r="B18" s="108"/>
      <c r="C18" s="29">
        <v>11</v>
      </c>
      <c r="D18" s="32"/>
      <c r="E18" s="32"/>
      <c r="F18" s="32"/>
      <c r="G18" s="32"/>
      <c r="H18" s="31"/>
      <c r="I18" s="73"/>
    </row>
    <row r="19" spans="1:9" ht="14.25" customHeight="1" x14ac:dyDescent="0.2">
      <c r="A19" s="107" t="s">
        <v>28</v>
      </c>
      <c r="B19" s="108"/>
      <c r="C19" s="29">
        <v>20</v>
      </c>
      <c r="D19" s="32">
        <v>17312</v>
      </c>
      <c r="E19" s="32">
        <v>16312</v>
      </c>
      <c r="F19" s="32">
        <v>20081</v>
      </c>
      <c r="G19" s="32">
        <v>16312</v>
      </c>
      <c r="H19" s="31">
        <f>G19-F19</f>
        <v>-3769</v>
      </c>
      <c r="I19" s="73">
        <f>G19/F19*100</f>
        <v>81.231014391713558</v>
      </c>
    </row>
    <row r="20" spans="1:9" ht="14.25" customHeight="1" x14ac:dyDescent="0.2">
      <c r="A20" s="107" t="s">
        <v>29</v>
      </c>
      <c r="B20" s="108"/>
      <c r="C20" s="29">
        <v>30</v>
      </c>
      <c r="D20" s="32"/>
      <c r="E20" s="32"/>
      <c r="F20" s="32"/>
      <c r="G20" s="32"/>
      <c r="H20" s="31"/>
      <c r="I20" s="73"/>
    </row>
    <row r="21" spans="1:9" ht="27" customHeight="1" x14ac:dyDescent="0.2">
      <c r="A21" s="109" t="s">
        <v>30</v>
      </c>
      <c r="B21" s="110"/>
      <c r="C21" s="33">
        <v>40</v>
      </c>
      <c r="D21" s="34">
        <f>D17-D19</f>
        <v>86558</v>
      </c>
      <c r="E21" s="34">
        <f>E17-E19</f>
        <v>81558</v>
      </c>
      <c r="F21" s="34">
        <f>F17-F19</f>
        <v>100404</v>
      </c>
      <c r="G21" s="34">
        <f>G17-G19</f>
        <v>81558</v>
      </c>
      <c r="H21" s="35">
        <f>G21-F21</f>
        <v>-18846</v>
      </c>
      <c r="I21" s="74">
        <f>G21/F21*100</f>
        <v>81.229831480817495</v>
      </c>
    </row>
    <row r="22" spans="1:9" ht="14.25" customHeight="1" x14ac:dyDescent="0.2">
      <c r="A22" s="107" t="s">
        <v>31</v>
      </c>
      <c r="B22" s="108"/>
      <c r="C22" s="29">
        <v>50</v>
      </c>
      <c r="D22" s="32">
        <v>5965</v>
      </c>
      <c r="E22" s="32">
        <v>14</v>
      </c>
      <c r="F22" s="32"/>
      <c r="G22" s="32">
        <v>14</v>
      </c>
      <c r="H22" s="31">
        <f>G22-F22</f>
        <v>14</v>
      </c>
      <c r="I22" s="74"/>
    </row>
    <row r="23" spans="1:9" ht="14.25" customHeight="1" x14ac:dyDescent="0.2">
      <c r="A23" s="107" t="s">
        <v>32</v>
      </c>
      <c r="B23" s="108"/>
      <c r="C23" s="36"/>
      <c r="D23" s="32"/>
      <c r="E23" s="41"/>
      <c r="F23" s="32"/>
      <c r="G23" s="41"/>
      <c r="H23" s="38"/>
      <c r="I23" s="75"/>
    </row>
    <row r="24" spans="1:9" ht="14.25" customHeight="1" x14ac:dyDescent="0.2">
      <c r="A24" s="107" t="s">
        <v>33</v>
      </c>
      <c r="B24" s="108"/>
      <c r="C24" s="29">
        <v>51</v>
      </c>
      <c r="D24" s="32"/>
      <c r="E24" s="41"/>
      <c r="F24" s="32"/>
      <c r="G24" s="41"/>
      <c r="H24" s="38"/>
      <c r="I24" s="75"/>
    </row>
    <row r="25" spans="1:9" ht="14.25" customHeight="1" x14ac:dyDescent="0.2">
      <c r="A25" s="107" t="s">
        <v>34</v>
      </c>
      <c r="B25" s="108"/>
      <c r="C25" s="29">
        <v>52</v>
      </c>
      <c r="D25" s="32"/>
      <c r="E25" s="41"/>
      <c r="F25" s="32"/>
      <c r="G25" s="41"/>
      <c r="H25" s="38"/>
      <c r="I25" s="75"/>
    </row>
    <row r="26" spans="1:9" ht="25.5" customHeight="1" x14ac:dyDescent="0.2">
      <c r="A26" s="116" t="s">
        <v>35</v>
      </c>
      <c r="B26" s="117"/>
      <c r="C26" s="29">
        <v>53</v>
      </c>
      <c r="D26" s="30"/>
      <c r="E26" s="44"/>
      <c r="F26" s="30"/>
      <c r="G26" s="44"/>
      <c r="H26" s="31"/>
      <c r="I26" s="76"/>
    </row>
    <row r="27" spans="1:9" ht="14.25" customHeight="1" x14ac:dyDescent="0.2">
      <c r="A27" s="107" t="s">
        <v>36</v>
      </c>
      <c r="B27" s="108"/>
      <c r="C27" s="29">
        <v>60</v>
      </c>
      <c r="D27" s="32"/>
      <c r="E27" s="41"/>
      <c r="F27" s="32"/>
      <c r="G27" s="41"/>
      <c r="H27" s="38"/>
      <c r="I27" s="75"/>
    </row>
    <row r="28" spans="1:9" ht="14.25" customHeight="1" x14ac:dyDescent="0.2">
      <c r="A28" s="107" t="s">
        <v>37</v>
      </c>
      <c r="B28" s="108"/>
      <c r="C28" s="29">
        <v>70</v>
      </c>
      <c r="D28" s="32"/>
      <c r="E28" s="32">
        <v>1</v>
      </c>
      <c r="F28" s="32"/>
      <c r="G28" s="32">
        <v>1</v>
      </c>
      <c r="H28" s="38">
        <f>G28-F28</f>
        <v>1</v>
      </c>
      <c r="I28" s="75"/>
    </row>
    <row r="29" spans="1:9" ht="14.25" customHeight="1" x14ac:dyDescent="0.2">
      <c r="A29" s="107" t="s">
        <v>38</v>
      </c>
      <c r="B29" s="108"/>
      <c r="C29" s="29">
        <v>80</v>
      </c>
      <c r="D29" s="32">
        <v>533</v>
      </c>
      <c r="E29" s="32">
        <v>524</v>
      </c>
      <c r="F29" s="32">
        <v>550</v>
      </c>
      <c r="G29" s="32">
        <v>524</v>
      </c>
      <c r="H29" s="38">
        <f>G29-F29</f>
        <v>-26</v>
      </c>
      <c r="I29" s="72">
        <f>G29/F29*100</f>
        <v>95.27272727272728</v>
      </c>
    </row>
    <row r="30" spans="1:9" ht="14.25" customHeight="1" x14ac:dyDescent="0.2">
      <c r="A30" s="107" t="s">
        <v>32</v>
      </c>
      <c r="B30" s="108"/>
      <c r="C30" s="36"/>
      <c r="D30" s="32"/>
      <c r="E30" s="32"/>
      <c r="F30" s="32"/>
      <c r="G30" s="32"/>
      <c r="H30" s="38"/>
      <c r="I30" s="72"/>
    </row>
    <row r="31" spans="1:9" x14ac:dyDescent="0.2">
      <c r="A31" s="118" t="s">
        <v>39</v>
      </c>
      <c r="B31" s="117"/>
      <c r="C31" s="29">
        <v>81</v>
      </c>
      <c r="D31" s="30"/>
      <c r="E31" s="30"/>
      <c r="F31" s="30"/>
      <c r="G31" s="30"/>
      <c r="H31" s="31"/>
      <c r="I31" s="72"/>
    </row>
    <row r="32" spans="1:9" ht="14.25" customHeight="1" x14ac:dyDescent="0.2">
      <c r="A32" s="107" t="s">
        <v>40</v>
      </c>
      <c r="B32" s="108"/>
      <c r="C32" s="29">
        <v>82</v>
      </c>
      <c r="D32" s="38">
        <f>D29</f>
        <v>533</v>
      </c>
      <c r="E32" s="38">
        <f>E29</f>
        <v>524</v>
      </c>
      <c r="F32" s="32">
        <f>F29</f>
        <v>550</v>
      </c>
      <c r="G32" s="38">
        <f>G29</f>
        <v>524</v>
      </c>
      <c r="H32" s="38">
        <f>G32-F32</f>
        <v>-26</v>
      </c>
      <c r="I32" s="72">
        <f t="shared" ref="I32" si="0">G32/F32*100</f>
        <v>95.27272727272728</v>
      </c>
    </row>
    <row r="33" spans="1:9" ht="14.25" customHeight="1" x14ac:dyDescent="0.2">
      <c r="A33" s="109" t="s">
        <v>41</v>
      </c>
      <c r="B33" s="110"/>
      <c r="C33" s="33">
        <v>90</v>
      </c>
      <c r="D33" s="40">
        <f>D21+D22+D29</f>
        <v>93056</v>
      </c>
      <c r="E33" s="40">
        <f>E21+E22+E29+E28</f>
        <v>82097</v>
      </c>
      <c r="F33" s="40">
        <f>F21+F29</f>
        <v>100954</v>
      </c>
      <c r="G33" s="40">
        <f>G21+G22+G29+G28</f>
        <v>82097</v>
      </c>
      <c r="H33" s="77">
        <f>G33-F33</f>
        <v>-18857</v>
      </c>
      <c r="I33" s="78">
        <f>G33/F33*100</f>
        <v>81.321195792142959</v>
      </c>
    </row>
    <row r="34" spans="1:9" ht="14.25" customHeight="1" x14ac:dyDescent="0.2">
      <c r="A34" s="109" t="s">
        <v>42</v>
      </c>
      <c r="B34" s="110"/>
      <c r="C34" s="36"/>
      <c r="D34" s="41"/>
      <c r="E34" s="41"/>
      <c r="F34" s="41"/>
      <c r="G34" s="41"/>
      <c r="H34" s="38"/>
      <c r="I34" s="72"/>
    </row>
    <row r="35" spans="1:9" ht="26.25" customHeight="1" x14ac:dyDescent="0.2">
      <c r="A35" s="116" t="s">
        <v>43</v>
      </c>
      <c r="B35" s="117"/>
      <c r="C35" s="42">
        <v>100</v>
      </c>
      <c r="D35" s="30">
        <v>80867</v>
      </c>
      <c r="E35" s="30">
        <v>86869</v>
      </c>
      <c r="F35" s="30">
        <v>98072</v>
      </c>
      <c r="G35" s="30">
        <v>86869</v>
      </c>
      <c r="H35" s="31">
        <f>G35-F35</f>
        <v>-11203</v>
      </c>
      <c r="I35" s="73">
        <f>G35/F35*100</f>
        <v>88.576759931478904</v>
      </c>
    </row>
    <row r="36" spans="1:9" ht="14.25" customHeight="1" x14ac:dyDescent="0.2">
      <c r="A36" s="107" t="s">
        <v>44</v>
      </c>
      <c r="B36" s="108"/>
      <c r="C36" s="42">
        <v>110</v>
      </c>
      <c r="D36" s="32">
        <v>1780</v>
      </c>
      <c r="E36" s="32">
        <v>1750</v>
      </c>
      <c r="F36" s="32">
        <v>1677</v>
      </c>
      <c r="G36" s="32">
        <v>1750</v>
      </c>
      <c r="H36" s="31">
        <f>G36-F36</f>
        <v>73</v>
      </c>
      <c r="I36" s="73">
        <f>G36/F36*100</f>
        <v>104.35301132975552</v>
      </c>
    </row>
    <row r="37" spans="1:9" ht="14.25" customHeight="1" x14ac:dyDescent="0.2">
      <c r="A37" s="107" t="s">
        <v>45</v>
      </c>
      <c r="B37" s="108"/>
      <c r="C37" s="42">
        <v>120</v>
      </c>
      <c r="D37" s="32"/>
      <c r="E37" s="32"/>
      <c r="F37" s="32"/>
      <c r="G37" s="32"/>
      <c r="H37" s="31"/>
      <c r="I37" s="73"/>
    </row>
    <row r="38" spans="1:9" ht="14.25" customHeight="1" x14ac:dyDescent="0.2">
      <c r="A38" s="107" t="s">
        <v>46</v>
      </c>
      <c r="B38" s="108"/>
      <c r="C38" s="42">
        <v>130</v>
      </c>
      <c r="D38" s="32">
        <v>698</v>
      </c>
      <c r="E38" s="32">
        <v>717</v>
      </c>
      <c r="F38" s="32">
        <v>652</v>
      </c>
      <c r="G38" s="32">
        <v>717</v>
      </c>
      <c r="H38" s="31">
        <f>G38-F38</f>
        <v>65</v>
      </c>
      <c r="I38" s="73">
        <f>G38/F38*100</f>
        <v>109.96932515337423</v>
      </c>
    </row>
    <row r="39" spans="1:9" ht="14.25" customHeight="1" x14ac:dyDescent="0.2">
      <c r="A39" s="107" t="s">
        <v>47</v>
      </c>
      <c r="B39" s="108"/>
      <c r="C39" s="42">
        <v>140</v>
      </c>
      <c r="D39" s="32"/>
      <c r="E39" s="41"/>
      <c r="F39" s="32"/>
      <c r="G39" s="41"/>
      <c r="H39" s="31"/>
      <c r="I39" s="73"/>
    </row>
    <row r="40" spans="1:9" ht="14.25" customHeight="1" x14ac:dyDescent="0.2">
      <c r="A40" s="107" t="s">
        <v>48</v>
      </c>
      <c r="B40" s="108"/>
      <c r="C40" s="42">
        <v>150</v>
      </c>
      <c r="D40" s="32"/>
      <c r="E40" s="41"/>
      <c r="F40" s="32"/>
      <c r="G40" s="41"/>
      <c r="H40" s="31"/>
      <c r="I40" s="73"/>
    </row>
    <row r="41" spans="1:9" ht="14.25" customHeight="1" x14ac:dyDescent="0.2">
      <c r="A41" s="107" t="s">
        <v>49</v>
      </c>
      <c r="B41" s="108"/>
      <c r="C41" s="42">
        <v>160</v>
      </c>
      <c r="D41" s="32"/>
      <c r="E41" s="41"/>
      <c r="F41" s="32"/>
      <c r="G41" s="41"/>
      <c r="H41" s="31"/>
      <c r="I41" s="73"/>
    </row>
    <row r="42" spans="1:9" ht="14.25" customHeight="1" x14ac:dyDescent="0.2">
      <c r="A42" s="109" t="s">
        <v>50</v>
      </c>
      <c r="B42" s="110"/>
      <c r="C42" s="43">
        <v>170</v>
      </c>
      <c r="D42" s="40">
        <f>SUM(D35:D41)</f>
        <v>83345</v>
      </c>
      <c r="E42" s="40">
        <f>SUM(E35:E41)</f>
        <v>89336</v>
      </c>
      <c r="F42" s="40">
        <f>SUM(F35:F41)</f>
        <v>100401</v>
      </c>
      <c r="G42" s="40">
        <f>SUM(G35:G41)</f>
        <v>89336</v>
      </c>
      <c r="H42" s="35">
        <f>G42-F42</f>
        <v>-11065</v>
      </c>
      <c r="I42" s="74">
        <f>G42/F42*100</f>
        <v>88.979193434328337</v>
      </c>
    </row>
    <row r="43" spans="1:9" ht="14.25" customHeight="1" x14ac:dyDescent="0.2">
      <c r="A43" s="109" t="s">
        <v>51</v>
      </c>
      <c r="B43" s="110"/>
      <c r="C43" s="36"/>
      <c r="D43" s="41"/>
      <c r="E43" s="41"/>
      <c r="F43" s="41"/>
      <c r="G43" s="41"/>
      <c r="H43" s="31"/>
      <c r="I43" s="74"/>
    </row>
    <row r="44" spans="1:9" ht="14.25" customHeight="1" x14ac:dyDescent="0.2">
      <c r="A44" s="107" t="s">
        <v>52</v>
      </c>
      <c r="B44" s="108"/>
      <c r="C44" s="42">
        <v>180</v>
      </c>
      <c r="D44" s="41"/>
      <c r="E44" s="68"/>
      <c r="F44" s="41"/>
      <c r="G44" s="41"/>
      <c r="H44" s="31"/>
      <c r="I44" s="74"/>
    </row>
    <row r="45" spans="1:9" ht="14.25" customHeight="1" x14ac:dyDescent="0.2">
      <c r="A45" s="107" t="s">
        <v>53</v>
      </c>
      <c r="B45" s="108"/>
      <c r="C45" s="42">
        <v>181</v>
      </c>
      <c r="D45" s="38">
        <f>(D21-D35)</f>
        <v>5691</v>
      </c>
      <c r="E45" s="69"/>
      <c r="F45" s="71">
        <f>F21-F35</f>
        <v>2332</v>
      </c>
      <c r="G45" s="37"/>
      <c r="H45" s="31">
        <f>G45-F45</f>
        <v>-2332</v>
      </c>
      <c r="I45" s="74"/>
    </row>
    <row r="46" spans="1:9" ht="14.25" customHeight="1" x14ac:dyDescent="0.2">
      <c r="A46" s="107" t="s">
        <v>54</v>
      </c>
      <c r="B46" s="108"/>
      <c r="C46" s="42">
        <v>182</v>
      </c>
      <c r="D46" s="37"/>
      <c r="E46" s="70">
        <f>-(E21-E35)</f>
        <v>5311</v>
      </c>
      <c r="F46" s="38"/>
      <c r="G46" s="70">
        <f>-(G21-G35)</f>
        <v>5311</v>
      </c>
      <c r="H46" s="31">
        <f>G46-F46</f>
        <v>5311</v>
      </c>
      <c r="I46" s="74"/>
    </row>
    <row r="47" spans="1:9" ht="25.5" customHeight="1" x14ac:dyDescent="0.2">
      <c r="A47" s="118" t="s">
        <v>55</v>
      </c>
      <c r="B47" s="117"/>
      <c r="C47" s="42">
        <v>190</v>
      </c>
      <c r="D47" s="44"/>
      <c r="E47" s="67"/>
      <c r="F47" s="30"/>
      <c r="G47" s="44"/>
      <c r="H47" s="31"/>
      <c r="I47" s="74"/>
    </row>
    <row r="48" spans="1:9" x14ac:dyDescent="0.2">
      <c r="A48" s="107" t="s">
        <v>53</v>
      </c>
      <c r="B48" s="108"/>
      <c r="C48" s="42">
        <v>191</v>
      </c>
      <c r="D48" s="38">
        <f>(D21+D22-D35-D36-D38)</f>
        <v>9178</v>
      </c>
      <c r="E48" s="69"/>
      <c r="F48" s="71">
        <f>F21-F42</f>
        <v>3</v>
      </c>
      <c r="H48" s="31">
        <f>G48-F48</f>
        <v>-3</v>
      </c>
      <c r="I48" s="74"/>
    </row>
    <row r="49" spans="1:9" ht="14.25" customHeight="1" x14ac:dyDescent="0.2">
      <c r="A49" s="107" t="s">
        <v>54</v>
      </c>
      <c r="B49" s="108"/>
      <c r="C49" s="42">
        <v>192</v>
      </c>
      <c r="D49" s="37"/>
      <c r="E49" s="70">
        <f>-(E21+E22-E35-E36-E38)</f>
        <v>7764</v>
      </c>
      <c r="F49" s="38"/>
      <c r="G49" s="38">
        <f>-(G21+G22-G35-G36-G38)</f>
        <v>7764</v>
      </c>
      <c r="H49" s="31">
        <f>G49-F49</f>
        <v>7764</v>
      </c>
      <c r="I49" s="74"/>
    </row>
    <row r="50" spans="1:9" ht="24.75" customHeight="1" x14ac:dyDescent="0.2">
      <c r="A50" s="116" t="s">
        <v>56</v>
      </c>
      <c r="B50" s="117"/>
      <c r="C50" s="42">
        <v>200</v>
      </c>
      <c r="D50" s="44"/>
      <c r="E50" s="67"/>
      <c r="F50" s="30"/>
      <c r="G50" s="44"/>
      <c r="H50" s="31"/>
      <c r="I50" s="74"/>
    </row>
    <row r="51" spans="1:9" ht="14.25" customHeight="1" x14ac:dyDescent="0.2">
      <c r="A51" s="107" t="s">
        <v>53</v>
      </c>
      <c r="B51" s="108"/>
      <c r="C51" s="42">
        <v>201</v>
      </c>
      <c r="D51" s="38">
        <f>(D33-D42)</f>
        <v>9711</v>
      </c>
      <c r="E51" s="69"/>
      <c r="F51" s="71">
        <f>F33-F42</f>
        <v>553</v>
      </c>
      <c r="H51" s="31">
        <f>G51-F51</f>
        <v>-553</v>
      </c>
      <c r="I51" s="74"/>
    </row>
    <row r="52" spans="1:9" ht="14.25" customHeight="1" x14ac:dyDescent="0.2">
      <c r="A52" s="107" t="s">
        <v>54</v>
      </c>
      <c r="B52" s="108"/>
      <c r="C52" s="42">
        <v>202</v>
      </c>
      <c r="D52" s="38"/>
      <c r="E52" s="70">
        <f>-(E33-E42)</f>
        <v>7239</v>
      </c>
      <c r="F52" s="38"/>
      <c r="G52" s="38">
        <f>-(G33-G42)</f>
        <v>7239</v>
      </c>
      <c r="H52" s="31">
        <f>G52-F52</f>
        <v>7239</v>
      </c>
      <c r="I52" s="74"/>
    </row>
    <row r="53" spans="1:9" x14ac:dyDescent="0.2">
      <c r="A53" s="118" t="s">
        <v>57</v>
      </c>
      <c r="B53" s="117"/>
      <c r="C53" s="42">
        <v>210</v>
      </c>
      <c r="D53" s="30"/>
      <c r="E53" s="44"/>
      <c r="F53" s="30"/>
      <c r="G53" s="44"/>
      <c r="H53" s="31"/>
      <c r="I53" s="74"/>
    </row>
    <row r="54" spans="1:9" ht="14.25" customHeight="1" x14ac:dyDescent="0.2">
      <c r="A54" s="107" t="s">
        <v>58</v>
      </c>
      <c r="B54" s="108"/>
      <c r="C54" s="42">
        <v>220</v>
      </c>
      <c r="D54" s="32"/>
      <c r="E54" s="41"/>
      <c r="F54" s="32"/>
      <c r="G54" s="41"/>
      <c r="H54" s="31"/>
      <c r="I54" s="74"/>
    </row>
    <row r="55" spans="1:9" ht="14.25" customHeight="1" x14ac:dyDescent="0.2">
      <c r="A55" s="107" t="s">
        <v>53</v>
      </c>
      <c r="B55" s="108"/>
      <c r="C55" s="42">
        <v>221</v>
      </c>
      <c r="D55" s="32">
        <f>D51</f>
        <v>9711</v>
      </c>
      <c r="F55" s="32">
        <f>F33-F42</f>
        <v>553</v>
      </c>
      <c r="H55" s="31">
        <f t="shared" ref="H55:H56" si="1">G55-F55</f>
        <v>-553</v>
      </c>
      <c r="I55" s="74"/>
    </row>
    <row r="56" spans="1:9" ht="14.25" customHeight="1" x14ac:dyDescent="0.2">
      <c r="A56" s="107" t="s">
        <v>54</v>
      </c>
      <c r="B56" s="108"/>
      <c r="C56" s="45">
        <v>222</v>
      </c>
      <c r="D56" s="41"/>
      <c r="E56" s="32">
        <f>E52</f>
        <v>7239</v>
      </c>
      <c r="F56" s="41"/>
      <c r="G56" s="32">
        <f>G52</f>
        <v>7239</v>
      </c>
      <c r="H56" s="31">
        <f t="shared" si="1"/>
        <v>7239</v>
      </c>
      <c r="I56" s="74"/>
    </row>
    <row r="57" spans="1:9" ht="13.5" thickBot="1" x14ac:dyDescent="0.25">
      <c r="A57" s="119" t="s">
        <v>59</v>
      </c>
      <c r="B57" s="120"/>
      <c r="C57" s="46">
        <v>230</v>
      </c>
      <c r="D57" s="47"/>
      <c r="E57" s="41"/>
      <c r="F57" s="48"/>
      <c r="G57" s="48"/>
      <c r="H57" s="47"/>
      <c r="I57" s="49"/>
    </row>
    <row r="58" spans="1:9" ht="14.25" customHeight="1" x14ac:dyDescent="0.2">
      <c r="A58" s="113" t="s">
        <v>60</v>
      </c>
      <c r="B58" s="114"/>
      <c r="C58" s="114"/>
      <c r="D58" s="114"/>
      <c r="E58" s="114"/>
      <c r="F58" s="114"/>
      <c r="G58" s="114"/>
      <c r="H58" s="114"/>
      <c r="I58" s="115"/>
    </row>
    <row r="59" spans="1:9" ht="14.25" customHeight="1" x14ac:dyDescent="0.2">
      <c r="A59" s="107" t="s">
        <v>61</v>
      </c>
      <c r="B59" s="108"/>
      <c r="C59" s="42">
        <v>240</v>
      </c>
      <c r="D59" s="32">
        <v>69596</v>
      </c>
      <c r="E59" s="32">
        <v>76005</v>
      </c>
      <c r="F59" s="32">
        <v>85116</v>
      </c>
      <c r="G59" s="32">
        <v>76005</v>
      </c>
      <c r="H59" s="38">
        <f>G59-F59</f>
        <v>-9111</v>
      </c>
      <c r="I59" s="72">
        <f t="shared" ref="I59:I64" si="2">G59/F59*100</f>
        <v>89.295784576342868</v>
      </c>
    </row>
    <row r="60" spans="1:9" ht="14.25" customHeight="1" x14ac:dyDescent="0.2">
      <c r="A60" s="107" t="s">
        <v>62</v>
      </c>
      <c r="B60" s="108"/>
      <c r="C60" s="42">
        <v>250</v>
      </c>
      <c r="D60" s="32">
        <v>9455</v>
      </c>
      <c r="E60" s="32">
        <v>8547</v>
      </c>
      <c r="F60" s="32">
        <v>10844</v>
      </c>
      <c r="G60" s="32">
        <v>8547</v>
      </c>
      <c r="H60" s="38">
        <f t="shared" ref="H60:H64" si="3">G60-F60</f>
        <v>-2297</v>
      </c>
      <c r="I60" s="72">
        <f t="shared" si="2"/>
        <v>78.817779417189229</v>
      </c>
    </row>
    <row r="61" spans="1:9" ht="14.25" customHeight="1" x14ac:dyDescent="0.2">
      <c r="A61" s="107" t="s">
        <v>63</v>
      </c>
      <c r="B61" s="108"/>
      <c r="C61" s="42">
        <v>260</v>
      </c>
      <c r="D61" s="32">
        <v>1932</v>
      </c>
      <c r="E61" s="32">
        <v>1761</v>
      </c>
      <c r="F61" s="32">
        <v>2386</v>
      </c>
      <c r="G61" s="32">
        <v>1761</v>
      </c>
      <c r="H61" s="38">
        <f>G61-F61</f>
        <v>-625</v>
      </c>
      <c r="I61" s="72">
        <f t="shared" si="2"/>
        <v>73.805532271584241</v>
      </c>
    </row>
    <row r="62" spans="1:9" ht="14.25" customHeight="1" x14ac:dyDescent="0.2">
      <c r="A62" s="107" t="s">
        <v>64</v>
      </c>
      <c r="B62" s="108"/>
      <c r="C62" s="42">
        <v>270</v>
      </c>
      <c r="D62" s="32">
        <v>1361</v>
      </c>
      <c r="E62" s="32">
        <v>1307</v>
      </c>
      <c r="F62" s="32">
        <v>1000</v>
      </c>
      <c r="G62" s="32">
        <v>1307</v>
      </c>
      <c r="H62" s="38">
        <f t="shared" si="3"/>
        <v>307</v>
      </c>
      <c r="I62" s="72">
        <f t="shared" si="2"/>
        <v>130.69999999999999</v>
      </c>
    </row>
    <row r="63" spans="1:9" ht="14.25" customHeight="1" x14ac:dyDescent="0.2">
      <c r="A63" s="107" t="s">
        <v>46</v>
      </c>
      <c r="B63" s="108"/>
      <c r="C63" s="42">
        <v>280</v>
      </c>
      <c r="D63" s="32">
        <v>1001</v>
      </c>
      <c r="E63" s="32">
        <v>1716</v>
      </c>
      <c r="F63" s="32">
        <v>1055</v>
      </c>
      <c r="G63" s="32">
        <v>1716</v>
      </c>
      <c r="H63" s="38">
        <f t="shared" si="3"/>
        <v>661</v>
      </c>
      <c r="I63" s="72">
        <f t="shared" si="2"/>
        <v>162.65402843601896</v>
      </c>
    </row>
    <row r="64" spans="1:9" ht="14.25" customHeight="1" thickBot="1" x14ac:dyDescent="0.25">
      <c r="A64" s="122" t="s">
        <v>65</v>
      </c>
      <c r="B64" s="123"/>
      <c r="C64" s="46">
        <v>290</v>
      </c>
      <c r="D64" s="50">
        <f>SUM(D59:D63)</f>
        <v>83345</v>
      </c>
      <c r="E64" s="50">
        <f>SUM(E59:E63)</f>
        <v>89336</v>
      </c>
      <c r="F64" s="50">
        <f>SUM(F59:F63)</f>
        <v>100401</v>
      </c>
      <c r="G64" s="50">
        <f>SUM(G59:G63)</f>
        <v>89336</v>
      </c>
      <c r="H64" s="38">
        <f t="shared" si="3"/>
        <v>-11065</v>
      </c>
      <c r="I64" s="72">
        <f t="shared" si="2"/>
        <v>88.979193434328337</v>
      </c>
    </row>
    <row r="65" spans="1:9" ht="14.25" customHeight="1" x14ac:dyDescent="0.2">
      <c r="A65" s="113" t="s">
        <v>66</v>
      </c>
      <c r="B65" s="114"/>
      <c r="C65" s="114"/>
      <c r="D65" s="114"/>
      <c r="E65" s="114"/>
      <c r="F65" s="114"/>
      <c r="G65" s="114"/>
      <c r="H65" s="114"/>
      <c r="I65" s="115"/>
    </row>
    <row r="66" spans="1:9" ht="28.15" customHeight="1" x14ac:dyDescent="0.2">
      <c r="A66" s="127" t="s">
        <v>67</v>
      </c>
      <c r="B66" s="117"/>
      <c r="C66" s="43">
        <v>300</v>
      </c>
      <c r="D66" s="34">
        <f>D67+D68+D70</f>
        <v>1401</v>
      </c>
      <c r="E66" s="34">
        <f>E67+E68+E70</f>
        <v>8515</v>
      </c>
      <c r="F66" s="34">
        <f>F67+F68+F70</f>
        <v>3863</v>
      </c>
      <c r="G66" s="34">
        <f>G67+G68+G70</f>
        <v>8515</v>
      </c>
      <c r="H66" s="35">
        <f>G66-F66</f>
        <v>4652</v>
      </c>
      <c r="I66" s="74">
        <f>G66/F66*100</f>
        <v>220.42454051255501</v>
      </c>
    </row>
    <row r="67" spans="1:9" ht="14.25" customHeight="1" x14ac:dyDescent="0.2">
      <c r="A67" s="107" t="s">
        <v>68</v>
      </c>
      <c r="B67" s="108"/>
      <c r="C67" s="42">
        <v>301</v>
      </c>
      <c r="D67" s="32">
        <v>0</v>
      </c>
      <c r="E67" s="32">
        <v>0</v>
      </c>
      <c r="F67" s="32">
        <v>100</v>
      </c>
      <c r="G67" s="32">
        <v>0</v>
      </c>
      <c r="H67" s="31">
        <f t="shared" ref="H67:H68" si="4">G67-F67</f>
        <v>-100</v>
      </c>
      <c r="I67" s="74"/>
    </row>
    <row r="68" spans="1:9" ht="28.5" customHeight="1" x14ac:dyDescent="0.2">
      <c r="A68" s="116" t="s">
        <v>69</v>
      </c>
      <c r="B68" s="117"/>
      <c r="C68" s="42">
        <v>302</v>
      </c>
      <c r="D68" s="30">
        <v>500</v>
      </c>
      <c r="E68" s="30">
        <v>7294</v>
      </c>
      <c r="F68" s="30">
        <v>3000</v>
      </c>
      <c r="G68" s="30">
        <v>7294</v>
      </c>
      <c r="H68" s="31">
        <f t="shared" si="4"/>
        <v>4294</v>
      </c>
      <c r="I68" s="73">
        <f t="shared" ref="I68" si="5">G68/F68*100</f>
        <v>243.13333333333333</v>
      </c>
    </row>
    <row r="69" spans="1:9" ht="28.5" customHeight="1" x14ac:dyDescent="0.2">
      <c r="A69" s="116" t="s">
        <v>70</v>
      </c>
      <c r="B69" s="117"/>
      <c r="C69" s="42">
        <v>303</v>
      </c>
      <c r="D69" s="30"/>
      <c r="E69" s="44"/>
      <c r="F69" s="44"/>
      <c r="G69" s="44"/>
      <c r="H69" s="39"/>
      <c r="I69" s="52"/>
    </row>
    <row r="70" spans="1:9" x14ac:dyDescent="0.2">
      <c r="A70" s="118" t="s">
        <v>71</v>
      </c>
      <c r="B70" s="117"/>
      <c r="C70" s="42">
        <v>304</v>
      </c>
      <c r="D70" s="30">
        <f t="shared" ref="D70" si="6">D71+D72+D73</f>
        <v>901</v>
      </c>
      <c r="E70" s="30">
        <f t="shared" ref="E70:G70" si="7">E71+E72+E73</f>
        <v>1221</v>
      </c>
      <c r="F70" s="30">
        <f t="shared" si="7"/>
        <v>763</v>
      </c>
      <c r="G70" s="30">
        <f t="shared" si="7"/>
        <v>1221</v>
      </c>
      <c r="H70" s="31">
        <f t="shared" ref="H70:H74" si="8">G70-F70</f>
        <v>458</v>
      </c>
      <c r="I70" s="73">
        <f t="shared" ref="I70:I83" si="9">G70/F70*100</f>
        <v>160.02621231979032</v>
      </c>
    </row>
    <row r="71" spans="1:9" ht="29.45" customHeight="1" x14ac:dyDescent="0.2">
      <c r="A71" s="107" t="s">
        <v>72</v>
      </c>
      <c r="B71" s="108"/>
      <c r="C71" s="30" t="s">
        <v>73</v>
      </c>
      <c r="D71" s="30">
        <v>246</v>
      </c>
      <c r="E71" s="30">
        <v>0</v>
      </c>
      <c r="F71" s="30">
        <v>138</v>
      </c>
      <c r="G71" s="30">
        <v>0</v>
      </c>
      <c r="H71" s="31">
        <f t="shared" si="8"/>
        <v>-138</v>
      </c>
      <c r="I71" s="73"/>
    </row>
    <row r="72" spans="1:9" ht="14.25" customHeight="1" x14ac:dyDescent="0.2">
      <c r="A72" s="118" t="s">
        <v>74</v>
      </c>
      <c r="B72" s="108"/>
      <c r="C72" s="30" t="s">
        <v>75</v>
      </c>
      <c r="D72" s="32">
        <v>197</v>
      </c>
      <c r="E72" s="32">
        <v>1221</v>
      </c>
      <c r="F72" s="32">
        <v>600</v>
      </c>
      <c r="G72" s="32">
        <v>1221</v>
      </c>
      <c r="H72" s="31">
        <f t="shared" si="8"/>
        <v>621</v>
      </c>
      <c r="I72" s="73">
        <f t="shared" ref="I72" si="10">G72/F72*100</f>
        <v>203.5</v>
      </c>
    </row>
    <row r="73" spans="1:9" ht="14.25" customHeight="1" x14ac:dyDescent="0.2">
      <c r="A73" s="118" t="s">
        <v>76</v>
      </c>
      <c r="B73" s="121"/>
      <c r="C73" s="30" t="s">
        <v>77</v>
      </c>
      <c r="D73" s="32">
        <v>458</v>
      </c>
      <c r="E73" s="32">
        <v>0</v>
      </c>
      <c r="F73" s="32">
        <v>25</v>
      </c>
      <c r="G73" s="32">
        <v>0</v>
      </c>
      <c r="H73" s="31">
        <f t="shared" si="8"/>
        <v>-25</v>
      </c>
      <c r="I73" s="73"/>
    </row>
    <row r="74" spans="1:9" ht="28.15" customHeight="1" x14ac:dyDescent="0.2">
      <c r="A74" s="109" t="s">
        <v>78</v>
      </c>
      <c r="B74" s="110"/>
      <c r="C74" s="43">
        <v>310</v>
      </c>
      <c r="D74" s="34">
        <f>D77</f>
        <v>0</v>
      </c>
      <c r="E74" s="34">
        <f>E77</f>
        <v>0</v>
      </c>
      <c r="F74" s="34">
        <f>F77</f>
        <v>0</v>
      </c>
      <c r="G74" s="34">
        <f>G77</f>
        <v>0</v>
      </c>
      <c r="H74" s="35">
        <f t="shared" si="8"/>
        <v>0</v>
      </c>
      <c r="I74" s="52"/>
    </row>
    <row r="75" spans="1:9" ht="27.6" customHeight="1" x14ac:dyDescent="0.2">
      <c r="A75" s="118" t="s">
        <v>79</v>
      </c>
      <c r="B75" s="117"/>
      <c r="C75" s="42">
        <v>311</v>
      </c>
      <c r="D75" s="30"/>
      <c r="E75" s="44"/>
      <c r="F75" s="44"/>
      <c r="G75" s="44"/>
      <c r="H75" s="39"/>
      <c r="I75" s="52"/>
    </row>
    <row r="76" spans="1:9" ht="14.25" customHeight="1" x14ac:dyDescent="0.2">
      <c r="A76" s="107" t="s">
        <v>80</v>
      </c>
      <c r="B76" s="108"/>
      <c r="C76" s="42">
        <v>312</v>
      </c>
      <c r="D76" s="41"/>
      <c r="E76" s="41"/>
      <c r="F76" s="41"/>
      <c r="G76" s="41"/>
      <c r="H76" s="39"/>
      <c r="I76" s="52"/>
    </row>
    <row r="77" spans="1:9" ht="14.25" customHeight="1" x14ac:dyDescent="0.2">
      <c r="A77" s="107" t="s">
        <v>81</v>
      </c>
      <c r="B77" s="108"/>
      <c r="C77" s="42">
        <v>313</v>
      </c>
      <c r="D77" s="32">
        <v>0</v>
      </c>
      <c r="E77" s="32">
        <v>0</v>
      </c>
      <c r="F77" s="32"/>
      <c r="G77" s="32">
        <v>0</v>
      </c>
      <c r="H77" s="31">
        <f t="shared" ref="H77" si="11">G77-F77</f>
        <v>0</v>
      </c>
      <c r="I77" s="73"/>
    </row>
    <row r="78" spans="1:9" ht="24.75" customHeight="1" x14ac:dyDescent="0.2">
      <c r="A78" s="109" t="s">
        <v>82</v>
      </c>
      <c r="B78" s="110"/>
      <c r="C78" s="43">
        <v>320</v>
      </c>
      <c r="D78" s="34">
        <f>D79+D80</f>
        <v>1583</v>
      </c>
      <c r="E78" s="34">
        <f>E79+E80</f>
        <v>2071</v>
      </c>
      <c r="F78" s="34">
        <f>F79+F80</f>
        <v>2551</v>
      </c>
      <c r="G78" s="34">
        <f>G79+G80</f>
        <v>2071</v>
      </c>
      <c r="H78" s="35">
        <f>G78-F78</f>
        <v>-480</v>
      </c>
      <c r="I78" s="74">
        <f>G78/F78*100</f>
        <v>81.183849470795764</v>
      </c>
    </row>
    <row r="79" spans="1:9" ht="42" customHeight="1" x14ac:dyDescent="0.2">
      <c r="A79" s="118" t="s">
        <v>83</v>
      </c>
      <c r="B79" s="117"/>
      <c r="C79" s="42">
        <v>321</v>
      </c>
      <c r="D79" s="30">
        <v>1446</v>
      </c>
      <c r="E79" s="30">
        <v>1941</v>
      </c>
      <c r="F79" s="79">
        <v>2386</v>
      </c>
      <c r="G79" s="30">
        <v>1941</v>
      </c>
      <c r="H79" s="31">
        <f>G79-F79</f>
        <v>-445</v>
      </c>
      <c r="I79" s="73">
        <f>G79/F79*100</f>
        <v>81.34953897736797</v>
      </c>
    </row>
    <row r="80" spans="1:9" ht="14.25" customHeight="1" x14ac:dyDescent="0.2">
      <c r="A80" s="118" t="s">
        <v>84</v>
      </c>
      <c r="B80" s="108"/>
      <c r="C80" s="42">
        <v>322</v>
      </c>
      <c r="D80" s="30">
        <v>137</v>
      </c>
      <c r="E80" s="30">
        <v>130</v>
      </c>
      <c r="F80" s="30">
        <v>165</v>
      </c>
      <c r="G80" s="30">
        <v>130</v>
      </c>
      <c r="H80" s="31">
        <f>G80-F80</f>
        <v>-35</v>
      </c>
      <c r="I80" s="73">
        <f t="shared" si="9"/>
        <v>78.787878787878782</v>
      </c>
    </row>
    <row r="81" spans="1:9" ht="14.25" customHeight="1" x14ac:dyDescent="0.2">
      <c r="A81" s="107" t="s">
        <v>85</v>
      </c>
      <c r="B81" s="108"/>
      <c r="C81" s="42">
        <v>330</v>
      </c>
      <c r="D81" s="40">
        <f>D82+D83</f>
        <v>1704</v>
      </c>
      <c r="E81" s="40">
        <f>E82+E83</f>
        <v>1822</v>
      </c>
      <c r="F81" s="40">
        <f>F82+F83</f>
        <v>1985</v>
      </c>
      <c r="G81" s="40">
        <f>G82+G83</f>
        <v>1822</v>
      </c>
      <c r="H81" s="77">
        <f>G81-F81</f>
        <v>-163</v>
      </c>
      <c r="I81" s="78">
        <f t="shared" si="9"/>
        <v>91.788413098236774</v>
      </c>
    </row>
    <row r="82" spans="1:9" ht="14.25" customHeight="1" x14ac:dyDescent="0.2">
      <c r="A82" s="107" t="s">
        <v>86</v>
      </c>
      <c r="B82" s="108"/>
      <c r="C82" s="42">
        <v>331</v>
      </c>
      <c r="D82" s="32">
        <v>1704</v>
      </c>
      <c r="E82" s="32">
        <v>1791</v>
      </c>
      <c r="F82" s="32">
        <v>1955</v>
      </c>
      <c r="G82" s="32">
        <v>1791</v>
      </c>
      <c r="H82" s="31">
        <f t="shared" ref="H82:H83" si="12">G82-F82</f>
        <v>-164</v>
      </c>
      <c r="I82" s="73">
        <f t="shared" si="9"/>
        <v>91.611253196930946</v>
      </c>
    </row>
    <row r="83" spans="1:9" ht="14.25" customHeight="1" thickBot="1" x14ac:dyDescent="0.25">
      <c r="A83" s="119" t="s">
        <v>87</v>
      </c>
      <c r="B83" s="123"/>
      <c r="C83" s="46">
        <v>332</v>
      </c>
      <c r="D83" s="50">
        <v>0</v>
      </c>
      <c r="E83" s="50">
        <v>31</v>
      </c>
      <c r="F83" s="50">
        <v>30</v>
      </c>
      <c r="G83" s="50">
        <v>31</v>
      </c>
      <c r="H83" s="31">
        <f t="shared" si="12"/>
        <v>1</v>
      </c>
      <c r="I83" s="73">
        <f t="shared" si="9"/>
        <v>103.33333333333334</v>
      </c>
    </row>
    <row r="84" spans="1:9" ht="14.25" customHeight="1" x14ac:dyDescent="0.2">
      <c r="A84" s="113" t="s">
        <v>88</v>
      </c>
      <c r="B84" s="114"/>
      <c r="C84" s="114"/>
      <c r="D84" s="114"/>
      <c r="E84" s="114"/>
      <c r="F84" s="114"/>
      <c r="G84" s="114"/>
      <c r="H84" s="114"/>
      <c r="I84" s="115"/>
    </row>
    <row r="85" spans="1:9" ht="14.25" customHeight="1" x14ac:dyDescent="0.2">
      <c r="A85" s="107" t="s">
        <v>89</v>
      </c>
      <c r="B85" s="108"/>
      <c r="C85" s="42">
        <v>340</v>
      </c>
      <c r="D85" s="41"/>
      <c r="E85" s="41"/>
      <c r="F85" s="41"/>
      <c r="G85" s="41"/>
      <c r="H85" s="39"/>
      <c r="I85" s="53"/>
    </row>
    <row r="86" spans="1:9" ht="14.25" customHeight="1" x14ac:dyDescent="0.2">
      <c r="A86" s="107" t="s">
        <v>90</v>
      </c>
      <c r="B86" s="108"/>
      <c r="C86" s="42">
        <v>341</v>
      </c>
      <c r="D86" s="41"/>
      <c r="E86" s="41"/>
      <c r="F86" s="41"/>
      <c r="G86" s="41"/>
      <c r="H86" s="39"/>
      <c r="I86" s="53"/>
    </row>
    <row r="87" spans="1:9" ht="28.9" customHeight="1" x14ac:dyDescent="0.2">
      <c r="A87" s="118" t="s">
        <v>91</v>
      </c>
      <c r="B87" s="117"/>
      <c r="C87" s="42">
        <v>350</v>
      </c>
      <c r="D87" s="36">
        <v>0</v>
      </c>
      <c r="E87" s="36">
        <v>0</v>
      </c>
      <c r="F87" s="36">
        <v>4500</v>
      </c>
      <c r="G87" s="36">
        <v>1321</v>
      </c>
      <c r="H87" s="31">
        <f>G87-F87</f>
        <v>-3179</v>
      </c>
      <c r="I87" s="73">
        <f>G87/F87*100</f>
        <v>29.355555555555558</v>
      </c>
    </row>
    <row r="88" spans="1:9" ht="14.25" customHeight="1" x14ac:dyDescent="0.2">
      <c r="A88" s="107" t="s">
        <v>90</v>
      </c>
      <c r="B88" s="108"/>
      <c r="C88" s="42">
        <v>351</v>
      </c>
      <c r="D88" s="51">
        <v>0</v>
      </c>
      <c r="E88" s="51">
        <v>0</v>
      </c>
      <c r="F88" s="51">
        <v>4500</v>
      </c>
      <c r="G88" s="51">
        <v>0</v>
      </c>
      <c r="H88" s="31">
        <f t="shared" ref="H88" si="13">G88-F88</f>
        <v>-4500</v>
      </c>
      <c r="I88" s="73"/>
    </row>
    <row r="89" spans="1:9" x14ac:dyDescent="0.2">
      <c r="A89" s="118" t="s">
        <v>92</v>
      </c>
      <c r="B89" s="117"/>
      <c r="C89" s="42">
        <v>360</v>
      </c>
      <c r="D89" s="36"/>
      <c r="E89" s="36"/>
      <c r="F89" s="36">
        <v>0</v>
      </c>
      <c r="G89" s="36"/>
      <c r="H89" s="39"/>
      <c r="I89" s="52"/>
    </row>
    <row r="90" spans="1:9" ht="14.25" customHeight="1" x14ac:dyDescent="0.2">
      <c r="A90" s="107" t="s">
        <v>90</v>
      </c>
      <c r="B90" s="108"/>
      <c r="C90" s="42">
        <v>361</v>
      </c>
      <c r="D90" s="51"/>
      <c r="E90" s="51"/>
      <c r="F90" s="51">
        <v>0</v>
      </c>
      <c r="G90" s="51"/>
      <c r="H90" s="39"/>
      <c r="I90" s="52"/>
    </row>
    <row r="91" spans="1:9" ht="28.5" customHeight="1" x14ac:dyDescent="0.2">
      <c r="A91" s="116" t="s">
        <v>93</v>
      </c>
      <c r="B91" s="117"/>
      <c r="C91" s="42">
        <v>370</v>
      </c>
      <c r="D91" s="44"/>
      <c r="E91" s="44"/>
      <c r="F91" s="44"/>
      <c r="G91" s="44"/>
      <c r="H91" s="39"/>
      <c r="I91" s="52"/>
    </row>
    <row r="92" spans="1:9" ht="14.25" customHeight="1" x14ac:dyDescent="0.2">
      <c r="A92" s="107" t="s">
        <v>90</v>
      </c>
      <c r="B92" s="108"/>
      <c r="C92" s="42">
        <v>371</v>
      </c>
      <c r="D92" s="41"/>
      <c r="E92" s="41"/>
      <c r="F92" s="41"/>
      <c r="G92" s="41"/>
      <c r="H92" s="39"/>
      <c r="I92" s="52"/>
    </row>
    <row r="93" spans="1:9" ht="40.9" customHeight="1" x14ac:dyDescent="0.2">
      <c r="A93" s="118" t="s">
        <v>94</v>
      </c>
      <c r="B93" s="117"/>
      <c r="C93" s="42">
        <v>380</v>
      </c>
      <c r="D93" s="36">
        <v>154</v>
      </c>
      <c r="E93" s="36"/>
      <c r="F93" s="36">
        <v>392</v>
      </c>
      <c r="G93" s="36">
        <v>437</v>
      </c>
      <c r="H93" s="54">
        <f t="shared" ref="H93" si="14">G93-F93</f>
        <v>45</v>
      </c>
      <c r="I93" s="73">
        <f t="shared" ref="I93" si="15">G93/F93*100</f>
        <v>111.4795918367347</v>
      </c>
    </row>
    <row r="94" spans="1:9" ht="14.25" customHeight="1" x14ac:dyDescent="0.2">
      <c r="A94" s="107" t="s">
        <v>90</v>
      </c>
      <c r="B94" s="108"/>
      <c r="C94" s="42">
        <v>381</v>
      </c>
      <c r="D94" s="51">
        <v>0</v>
      </c>
      <c r="E94" s="51">
        <v>0</v>
      </c>
      <c r="F94" s="51">
        <v>0</v>
      </c>
      <c r="G94" s="51">
        <v>0</v>
      </c>
      <c r="H94" s="54"/>
      <c r="I94" s="73"/>
    </row>
    <row r="95" spans="1:9" x14ac:dyDescent="0.2">
      <c r="A95" s="118" t="s">
        <v>95</v>
      </c>
      <c r="B95" s="117"/>
      <c r="C95" s="42">
        <v>390</v>
      </c>
      <c r="D95" s="55">
        <f t="shared" ref="D95" si="16">D85+D87+D89+D91+D93</f>
        <v>154</v>
      </c>
      <c r="E95" s="55">
        <f t="shared" ref="E95:G96" si="17">E85+E87+E89+E91+E93</f>
        <v>0</v>
      </c>
      <c r="F95" s="30">
        <f t="shared" si="17"/>
        <v>4892</v>
      </c>
      <c r="G95" s="55">
        <f t="shared" si="17"/>
        <v>1758</v>
      </c>
      <c r="H95" s="80">
        <f>G95-F95</f>
        <v>-3134</v>
      </c>
      <c r="I95" s="73">
        <f>G95/F95*100</f>
        <v>35.936222403924774</v>
      </c>
    </row>
    <row r="96" spans="1:9" ht="28.5" customHeight="1" thickBot="1" x14ac:dyDescent="0.25">
      <c r="A96" s="128" t="s">
        <v>96</v>
      </c>
      <c r="B96" s="129"/>
      <c r="C96" s="56">
        <v>391</v>
      </c>
      <c r="D96" s="57">
        <f t="shared" ref="D96" si="18">D86+D88+D90+D92+D94</f>
        <v>0</v>
      </c>
      <c r="E96" s="57">
        <f t="shared" si="17"/>
        <v>0</v>
      </c>
      <c r="F96" s="57">
        <f t="shared" si="17"/>
        <v>4500</v>
      </c>
      <c r="G96" s="57">
        <f t="shared" si="17"/>
        <v>0</v>
      </c>
      <c r="H96" s="31">
        <f>G96-F96</f>
        <v>-4500</v>
      </c>
      <c r="I96" s="73"/>
    </row>
    <row r="97" spans="1:9" ht="14.25" customHeight="1" x14ac:dyDescent="0.2">
      <c r="A97" s="130" t="s">
        <v>97</v>
      </c>
      <c r="B97" s="131"/>
      <c r="C97" s="131"/>
      <c r="D97" s="131"/>
      <c r="E97" s="131"/>
      <c r="F97" s="131"/>
      <c r="G97" s="131"/>
      <c r="H97" s="131"/>
      <c r="I97" s="132"/>
    </row>
    <row r="98" spans="1:9" ht="14.25" customHeight="1" x14ac:dyDescent="0.2">
      <c r="A98" s="136" t="s">
        <v>98</v>
      </c>
      <c r="B98" s="137"/>
      <c r="C98" s="58">
        <v>400</v>
      </c>
      <c r="D98" s="59">
        <v>229</v>
      </c>
      <c r="E98" s="59">
        <v>203</v>
      </c>
      <c r="F98" s="60"/>
      <c r="G98" s="59">
        <v>203</v>
      </c>
      <c r="H98" s="54"/>
      <c r="I98" s="52"/>
    </row>
    <row r="99" spans="1:9" ht="14.25" customHeight="1" x14ac:dyDescent="0.2">
      <c r="A99" s="136" t="s">
        <v>99</v>
      </c>
      <c r="B99" s="137"/>
      <c r="C99" s="58">
        <v>410</v>
      </c>
      <c r="D99" s="59">
        <v>82682</v>
      </c>
      <c r="E99" s="59">
        <v>93957</v>
      </c>
      <c r="F99" s="60"/>
      <c r="G99" s="59">
        <v>93957</v>
      </c>
      <c r="H99" s="54"/>
      <c r="I99" s="52"/>
    </row>
    <row r="100" spans="1:9" ht="14.25" customHeight="1" x14ac:dyDescent="0.2">
      <c r="A100" s="136" t="s">
        <v>100</v>
      </c>
      <c r="B100" s="137"/>
      <c r="C100" s="58">
        <v>420</v>
      </c>
      <c r="D100" s="59">
        <v>412</v>
      </c>
      <c r="E100" s="59">
        <v>75</v>
      </c>
      <c r="F100" s="59">
        <v>0</v>
      </c>
      <c r="G100" s="59">
        <v>75</v>
      </c>
      <c r="H100" s="54"/>
      <c r="I100" s="52"/>
    </row>
    <row r="101" spans="1:9" ht="31.15" customHeight="1" thickBot="1" x14ac:dyDescent="0.25">
      <c r="A101" s="138" t="s">
        <v>101</v>
      </c>
      <c r="B101" s="139"/>
      <c r="C101" s="61">
        <v>430</v>
      </c>
      <c r="D101" s="62">
        <v>1881</v>
      </c>
      <c r="E101" s="62">
        <v>1614</v>
      </c>
      <c r="F101" s="62">
        <v>0</v>
      </c>
      <c r="G101" s="62">
        <v>1614</v>
      </c>
      <c r="H101" s="54"/>
      <c r="I101" s="52"/>
    </row>
    <row r="102" spans="1:9" x14ac:dyDescent="0.2">
      <c r="H102" s="64"/>
      <c r="I102" s="64"/>
    </row>
    <row r="103" spans="1:9" s="66" customFormat="1" ht="18.75" x14ac:dyDescent="0.2">
      <c r="A103" s="140" t="s">
        <v>102</v>
      </c>
      <c r="B103" s="140"/>
      <c r="C103" s="65"/>
      <c r="D103" s="141"/>
      <c r="E103" s="141"/>
      <c r="H103" s="133" t="s">
        <v>103</v>
      </c>
      <c r="I103" s="133"/>
    </row>
    <row r="104" spans="1:9" x14ac:dyDescent="0.2">
      <c r="D104" s="134" t="s">
        <v>104</v>
      </c>
      <c r="E104" s="135"/>
      <c r="H104" s="134" t="s">
        <v>105</v>
      </c>
      <c r="I104" s="135"/>
    </row>
  </sheetData>
  <mergeCells count="111">
    <mergeCell ref="H103:I103"/>
    <mergeCell ref="D104:E104"/>
    <mergeCell ref="H104:I104"/>
    <mergeCell ref="A98:B98"/>
    <mergeCell ref="A99:B99"/>
    <mergeCell ref="A100:B100"/>
    <mergeCell ref="A101:B101"/>
    <mergeCell ref="A103:B103"/>
    <mergeCell ref="D103:E103"/>
    <mergeCell ref="A92:B92"/>
    <mergeCell ref="A93:B93"/>
    <mergeCell ref="A94:B94"/>
    <mergeCell ref="A95:B95"/>
    <mergeCell ref="A96:B96"/>
    <mergeCell ref="A97:I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I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I65"/>
    <mergeCell ref="A66:B66"/>
    <mergeCell ref="A67:B67"/>
    <mergeCell ref="A56:B56"/>
    <mergeCell ref="A57:B57"/>
    <mergeCell ref="A58:I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I15"/>
    <mergeCell ref="A16:B16"/>
    <mergeCell ref="A17:B17"/>
    <mergeCell ref="A18:B18"/>
    <mergeCell ref="A19:B19"/>
    <mergeCell ref="A1:D1"/>
    <mergeCell ref="E1:H1"/>
    <mergeCell ref="A2:D2"/>
    <mergeCell ref="A3:D3"/>
    <mergeCell ref="A4:D4"/>
    <mergeCell ref="A5:D5"/>
    <mergeCell ref="A11:I11"/>
    <mergeCell ref="A10:I10"/>
    <mergeCell ref="A12:B13"/>
    <mergeCell ref="C12:C13"/>
    <mergeCell ref="D12:E12"/>
    <mergeCell ref="F12:I12"/>
    <mergeCell ref="A6:D6"/>
    <mergeCell ref="A7:D7"/>
    <mergeCell ref="E7:H7"/>
    <mergeCell ref="A8:D8"/>
    <mergeCell ref="E8:H8"/>
    <mergeCell ref="A9:I9"/>
  </mergeCells>
  <printOptions gridLines="1"/>
  <pageMargins left="0.70866141732283472" right="0.31496062992125984" top="0.31496062992125984" bottom="0.31496062992125984" header="0.31496062992125984" footer="0.31496062992125984"/>
  <pageSetup paperSize="9" scale="83" orientation="portrait" r:id="rId1"/>
  <rowBreaks count="1" manualBreakCount="1">
    <brk id="5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9 місяців 2023</vt:lpstr>
      <vt:lpstr>1 півр.2023 рік</vt:lpstr>
      <vt:lpstr>1 кв.2023 рік</vt:lpstr>
      <vt:lpstr>'1 кв.2023 рік'!Область_печати</vt:lpstr>
      <vt:lpstr>'1 півр.2023 рік'!Область_печати</vt:lpstr>
      <vt:lpstr>'9 місяців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Ekonomist</cp:lastModifiedBy>
  <cp:lastPrinted>2023-11-02T13:33:59Z</cp:lastPrinted>
  <dcterms:created xsi:type="dcterms:W3CDTF">2023-04-28T12:14:45Z</dcterms:created>
  <dcterms:modified xsi:type="dcterms:W3CDTF">2023-11-02T13:34:34Z</dcterms:modified>
</cp:coreProperties>
</file>